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0" yWindow="0" windowWidth="20490" windowHeight="7155"/>
  </bookViews>
  <sheets>
    <sheet name="Week 1" sheetId="1" r:id="rId1"/>
    <sheet name="Week 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24" i="2" l="1"/>
  <c r="G324" i="2"/>
  <c r="H324" i="2"/>
  <c r="I324" i="2"/>
  <c r="L324" i="2"/>
  <c r="M324" i="2"/>
  <c r="N324" i="2"/>
  <c r="O324" i="2"/>
  <c r="P324" i="2"/>
  <c r="Q324" i="2"/>
  <c r="R324" i="2"/>
  <c r="S324" i="2"/>
  <c r="T324" i="2"/>
  <c r="U324" i="2"/>
  <c r="V324" i="2"/>
  <c r="W324" i="2"/>
  <c r="X324" i="2"/>
  <c r="Y324" i="2"/>
  <c r="Z324" i="2"/>
  <c r="AA324" i="2"/>
  <c r="AB324" i="2"/>
  <c r="E324" i="2"/>
  <c r="C77" i="2"/>
  <c r="B20" i="2"/>
  <c r="E4" i="2"/>
  <c r="E210" i="2" l="1"/>
  <c r="F210" i="2"/>
  <c r="G210" i="2"/>
  <c r="H210" i="2"/>
  <c r="I210" i="2"/>
  <c r="J210" i="2"/>
  <c r="K210" i="2"/>
  <c r="L210" i="2"/>
  <c r="M210" i="2"/>
  <c r="N210" i="2"/>
  <c r="O210" i="2"/>
  <c r="P210" i="2"/>
  <c r="Q210" i="2"/>
  <c r="R210" i="2"/>
  <c r="S210" i="2"/>
  <c r="T210" i="2"/>
  <c r="U210" i="2"/>
  <c r="V210" i="2"/>
  <c r="W210" i="2"/>
  <c r="X210" i="2"/>
  <c r="Y210" i="2"/>
  <c r="Z210" i="2"/>
  <c r="AA210" i="2"/>
  <c r="AB210" i="2"/>
  <c r="E254" i="2"/>
  <c r="H28" i="2" l="1"/>
  <c r="K181" i="2" l="1"/>
  <c r="K310" i="1"/>
  <c r="U11" i="2"/>
  <c r="U401" i="1" l="1"/>
  <c r="U402" i="1"/>
  <c r="U82" i="2" l="1"/>
  <c r="J357" i="1"/>
  <c r="J381" i="1"/>
  <c r="H68" i="2"/>
  <c r="U251" i="2"/>
  <c r="U249" i="2"/>
  <c r="E252" i="2"/>
  <c r="J369" i="1"/>
  <c r="J233" i="1"/>
  <c r="K40" i="1"/>
  <c r="J398" i="1" l="1"/>
  <c r="J390" i="1"/>
  <c r="J375" i="1"/>
  <c r="I376" i="1"/>
  <c r="J376" i="1"/>
  <c r="J374" i="1"/>
  <c r="J366" i="1"/>
  <c r="J364" i="1"/>
  <c r="J362" i="1"/>
  <c r="J360" i="1"/>
  <c r="J348" i="1"/>
  <c r="J346" i="1"/>
  <c r="J336" i="1"/>
  <c r="J327" i="1"/>
  <c r="J328" i="1"/>
  <c r="J320" i="1"/>
  <c r="J318" i="1"/>
  <c r="J316" i="1"/>
  <c r="J312" i="1"/>
  <c r="J308" i="1"/>
  <c r="J306" i="1"/>
  <c r="J300" i="1"/>
  <c r="J298" i="1"/>
  <c r="J294" i="1"/>
  <c r="J283" i="1"/>
  <c r="J273" i="1"/>
  <c r="J271" i="1"/>
  <c r="J269" i="1"/>
  <c r="J265" i="1"/>
  <c r="J261" i="1"/>
  <c r="J247" i="1"/>
  <c r="J245" i="1"/>
  <c r="J235" i="1"/>
  <c r="J231" i="1"/>
  <c r="J220" i="1"/>
  <c r="J216" i="1"/>
  <c r="J211" i="1"/>
  <c r="J207" i="1"/>
  <c r="J205" i="1"/>
  <c r="J203" i="1"/>
  <c r="J194" i="1"/>
  <c r="J192" i="1"/>
  <c r="J188" i="1"/>
  <c r="J179" i="1"/>
  <c r="J177" i="1"/>
  <c r="J173" i="1"/>
  <c r="J162" i="1"/>
  <c r="J160" i="1"/>
  <c r="J156" i="1"/>
  <c r="J151" i="1"/>
  <c r="J145" i="1"/>
  <c r="J134" i="1"/>
  <c r="J125" i="1"/>
  <c r="J123" i="1"/>
  <c r="J112" i="1"/>
  <c r="J108" i="1"/>
  <c r="J103" i="1"/>
  <c r="J97" i="1"/>
  <c r="J95" i="1"/>
  <c r="J10" i="1"/>
  <c r="J67" i="1"/>
  <c r="J80" i="1"/>
  <c r="J73" i="1"/>
  <c r="J69" i="1"/>
  <c r="J55" i="1"/>
  <c r="J51" i="1"/>
  <c r="J40" i="1"/>
  <c r="J34" i="1"/>
  <c r="J27" i="1"/>
  <c r="J21" i="1"/>
  <c r="J8" i="1"/>
  <c r="K84" i="1" l="1"/>
  <c r="K318" i="2" l="1"/>
  <c r="K316" i="2"/>
  <c r="K314" i="2"/>
  <c r="K312" i="2"/>
  <c r="K310" i="2"/>
  <c r="K308" i="2"/>
  <c r="K306" i="2"/>
  <c r="K302" i="2"/>
  <c r="K300" i="2"/>
  <c r="K298" i="2"/>
  <c r="K296" i="2"/>
  <c r="K294" i="2"/>
  <c r="K290" i="2"/>
  <c r="K286" i="2"/>
  <c r="K284" i="2"/>
  <c r="K282" i="2"/>
  <c r="K280" i="2"/>
  <c r="K278" i="2"/>
  <c r="K270" i="2"/>
  <c r="K268" i="2"/>
  <c r="K266" i="2"/>
  <c r="K264" i="2"/>
  <c r="K262" i="2"/>
  <c r="K260" i="2"/>
  <c r="K256" i="2"/>
  <c r="K254" i="2"/>
  <c r="K250" i="2"/>
  <c r="K248" i="2"/>
  <c r="K244" i="2"/>
  <c r="K242" i="2"/>
  <c r="K240" i="2"/>
  <c r="K238" i="2"/>
  <c r="K236" i="2"/>
  <c r="K228" i="2"/>
  <c r="K226" i="2"/>
  <c r="K224" i="2"/>
  <c r="K222" i="2"/>
  <c r="K220" i="2"/>
  <c r="K218" i="2"/>
  <c r="K214" i="2"/>
  <c r="K212" i="2"/>
  <c r="K206" i="2"/>
  <c r="K202" i="2"/>
  <c r="K200" i="2"/>
  <c r="K198" i="2"/>
  <c r="K196" i="2"/>
  <c r="K194" i="2"/>
  <c r="K186" i="2"/>
  <c r="K184" i="2"/>
  <c r="K182" i="2"/>
  <c r="K180" i="2"/>
  <c r="K178" i="2"/>
  <c r="K176" i="2"/>
  <c r="K174" i="2"/>
  <c r="K172" i="2"/>
  <c r="K168" i="2"/>
  <c r="K166" i="2"/>
  <c r="K164" i="2"/>
  <c r="K162" i="2"/>
  <c r="K158" i="2"/>
  <c r="K154" i="2"/>
  <c r="K152" i="2"/>
  <c r="K150" i="2"/>
  <c r="K148" i="2"/>
  <c r="K146" i="2"/>
  <c r="K138" i="2"/>
  <c r="K136" i="2"/>
  <c r="K134" i="2"/>
  <c r="K132" i="2"/>
  <c r="K130" i="2"/>
  <c r="K126" i="2"/>
  <c r="K124" i="2"/>
  <c r="K122" i="2"/>
  <c r="K118" i="2"/>
  <c r="K116" i="2"/>
  <c r="K110" i="2"/>
  <c r="K108" i="2"/>
  <c r="K106" i="2"/>
  <c r="K104" i="2"/>
  <c r="K102" i="2"/>
  <c r="K94" i="2"/>
  <c r="K92" i="2"/>
  <c r="K90" i="2"/>
  <c r="K88" i="2"/>
  <c r="K86" i="2"/>
  <c r="K84" i="2"/>
  <c r="K80" i="2"/>
  <c r="K78" i="2"/>
  <c r="K76" i="2"/>
  <c r="K74" i="2"/>
  <c r="K72" i="2"/>
  <c r="K70" i="2"/>
  <c r="K66" i="2"/>
  <c r="K64" i="2"/>
  <c r="K62" i="2"/>
  <c r="K60" i="2"/>
  <c r="K56" i="2"/>
  <c r="K54" i="2"/>
  <c r="K52" i="2"/>
  <c r="K50" i="2"/>
  <c r="K48" i="2"/>
  <c r="K40" i="2"/>
  <c r="K38" i="2"/>
  <c r="K36" i="2"/>
  <c r="K34" i="2"/>
  <c r="K32" i="2"/>
  <c r="K30" i="2"/>
  <c r="K26" i="2"/>
  <c r="K24" i="2"/>
  <c r="K22" i="2"/>
  <c r="K18" i="2"/>
  <c r="K16" i="2"/>
  <c r="K14" i="2"/>
  <c r="K12" i="2"/>
  <c r="K6" i="2"/>
  <c r="K4" i="2"/>
  <c r="J400" i="1"/>
  <c r="J401" i="1" s="1"/>
  <c r="U255" i="2" l="1"/>
  <c r="U123" i="2"/>
  <c r="U163" i="2"/>
  <c r="U23" i="2"/>
  <c r="C324" i="2" l="1"/>
  <c r="C322" i="2"/>
  <c r="D322" i="2"/>
  <c r="E322" i="2"/>
  <c r="F322" i="2"/>
  <c r="G322" i="2"/>
  <c r="H322" i="2"/>
  <c r="I322" i="2"/>
  <c r="J322" i="2"/>
  <c r="L322" i="2"/>
  <c r="M322" i="2"/>
  <c r="N322" i="2"/>
  <c r="O322" i="2"/>
  <c r="P322" i="2"/>
  <c r="Q322" i="2"/>
  <c r="R322" i="2"/>
  <c r="S322" i="2"/>
  <c r="T322" i="2"/>
  <c r="V322" i="2"/>
  <c r="W322" i="2"/>
  <c r="X322" i="2"/>
  <c r="Y322" i="2"/>
  <c r="Z322" i="2"/>
  <c r="AA322" i="2"/>
  <c r="AB322" i="2"/>
  <c r="B322" i="2"/>
  <c r="C320" i="2"/>
  <c r="D320" i="2"/>
  <c r="E320" i="2"/>
  <c r="F320" i="2"/>
  <c r="G320" i="2"/>
  <c r="H320" i="2"/>
  <c r="I320" i="2"/>
  <c r="J320" i="2"/>
  <c r="K320" i="2"/>
  <c r="L320" i="2"/>
  <c r="M320" i="2"/>
  <c r="N320" i="2"/>
  <c r="O320" i="2"/>
  <c r="P320" i="2"/>
  <c r="Q320" i="2"/>
  <c r="R320" i="2"/>
  <c r="S320" i="2"/>
  <c r="T320" i="2"/>
  <c r="U320" i="2"/>
  <c r="V320" i="2"/>
  <c r="W320" i="2"/>
  <c r="X320" i="2"/>
  <c r="Y320" i="2"/>
  <c r="Z320" i="2"/>
  <c r="AA320" i="2"/>
  <c r="AB320" i="2"/>
  <c r="B320" i="2"/>
  <c r="C304" i="2"/>
  <c r="D304" i="2"/>
  <c r="E304" i="2"/>
  <c r="F304" i="2"/>
  <c r="G304" i="2"/>
  <c r="H304" i="2"/>
  <c r="I304" i="2"/>
  <c r="J304" i="2"/>
  <c r="K304" i="2"/>
  <c r="L304" i="2"/>
  <c r="M304" i="2"/>
  <c r="N304" i="2"/>
  <c r="O304" i="2"/>
  <c r="P304" i="2"/>
  <c r="Q304" i="2"/>
  <c r="R304" i="2"/>
  <c r="S304" i="2"/>
  <c r="T304" i="2"/>
  <c r="V304" i="2"/>
  <c r="W304" i="2"/>
  <c r="X304" i="2"/>
  <c r="Y304" i="2"/>
  <c r="Z304" i="2"/>
  <c r="AA304" i="2"/>
  <c r="AB304" i="2"/>
  <c r="B304" i="2"/>
  <c r="C292" i="2"/>
  <c r="D292" i="2"/>
  <c r="E292" i="2"/>
  <c r="F292" i="2"/>
  <c r="G292" i="2"/>
  <c r="H292" i="2"/>
  <c r="I292" i="2"/>
  <c r="J292" i="2"/>
  <c r="K292" i="2"/>
  <c r="L292" i="2"/>
  <c r="M292" i="2"/>
  <c r="N292" i="2"/>
  <c r="O292" i="2"/>
  <c r="P292" i="2"/>
  <c r="Q292" i="2"/>
  <c r="R292" i="2"/>
  <c r="S292" i="2"/>
  <c r="T292" i="2"/>
  <c r="U292" i="2"/>
  <c r="V292" i="2"/>
  <c r="W292" i="2"/>
  <c r="X292" i="2"/>
  <c r="Y292" i="2"/>
  <c r="Z292" i="2"/>
  <c r="AA292" i="2"/>
  <c r="AB292" i="2"/>
  <c r="B292" i="2"/>
  <c r="C288" i="2"/>
  <c r="D288" i="2"/>
  <c r="E288" i="2"/>
  <c r="F288" i="2"/>
  <c r="G288" i="2"/>
  <c r="H288" i="2"/>
  <c r="I288" i="2"/>
  <c r="J288" i="2"/>
  <c r="K288" i="2"/>
  <c r="L288" i="2"/>
  <c r="M288" i="2"/>
  <c r="N288" i="2"/>
  <c r="O288" i="2"/>
  <c r="P288" i="2"/>
  <c r="Q288" i="2"/>
  <c r="R288" i="2"/>
  <c r="S288" i="2"/>
  <c r="T288" i="2"/>
  <c r="U288" i="2"/>
  <c r="V288" i="2"/>
  <c r="W288" i="2"/>
  <c r="X288" i="2"/>
  <c r="Y288" i="2"/>
  <c r="Z288" i="2"/>
  <c r="AA288" i="2"/>
  <c r="AB288" i="2"/>
  <c r="B288" i="2"/>
  <c r="C274" i="2"/>
  <c r="D274" i="2"/>
  <c r="C272" i="2"/>
  <c r="D272" i="2"/>
  <c r="E272" i="2"/>
  <c r="F272" i="2"/>
  <c r="G272" i="2"/>
  <c r="H272" i="2"/>
  <c r="I272" i="2"/>
  <c r="J272" i="2"/>
  <c r="K272" i="2"/>
  <c r="L272" i="2"/>
  <c r="M272" i="2"/>
  <c r="N272" i="2"/>
  <c r="O272" i="2"/>
  <c r="P272" i="2"/>
  <c r="Q272" i="2"/>
  <c r="R272" i="2"/>
  <c r="S272" i="2"/>
  <c r="T272" i="2"/>
  <c r="U272" i="2"/>
  <c r="V272" i="2"/>
  <c r="W272" i="2"/>
  <c r="X272" i="2"/>
  <c r="Y272" i="2"/>
  <c r="Z272" i="2"/>
  <c r="AA272" i="2"/>
  <c r="AB272" i="2"/>
  <c r="B272" i="2"/>
  <c r="C258" i="2"/>
  <c r="D258" i="2"/>
  <c r="E258" i="2"/>
  <c r="E274" i="2" s="1"/>
  <c r="F258" i="2"/>
  <c r="F274" i="2" s="1"/>
  <c r="G258" i="2"/>
  <c r="G274" i="2" s="1"/>
  <c r="H258" i="2"/>
  <c r="H274" i="2" s="1"/>
  <c r="I258" i="2"/>
  <c r="I274" i="2" s="1"/>
  <c r="J258" i="2"/>
  <c r="J274" i="2" s="1"/>
  <c r="K258" i="2"/>
  <c r="L258" i="2"/>
  <c r="L274" i="2" s="1"/>
  <c r="M258" i="2"/>
  <c r="M274" i="2" s="1"/>
  <c r="N258" i="2"/>
  <c r="N274" i="2" s="1"/>
  <c r="O258" i="2"/>
  <c r="O274" i="2" s="1"/>
  <c r="P258" i="2"/>
  <c r="P274" i="2" s="1"/>
  <c r="Q258" i="2"/>
  <c r="Q274" i="2" s="1"/>
  <c r="R258" i="2"/>
  <c r="R274" i="2" s="1"/>
  <c r="S258" i="2"/>
  <c r="S274" i="2" s="1"/>
  <c r="T258" i="2"/>
  <c r="T274" i="2" s="1"/>
  <c r="U258" i="2"/>
  <c r="V258" i="2"/>
  <c r="V274" i="2" s="1"/>
  <c r="W258" i="2"/>
  <c r="W274" i="2" s="1"/>
  <c r="X258" i="2"/>
  <c r="X274" i="2" s="1"/>
  <c r="Y258" i="2"/>
  <c r="Y274" i="2" s="1"/>
  <c r="Z258" i="2"/>
  <c r="Z274" i="2" s="1"/>
  <c r="AA258" i="2"/>
  <c r="AA274" i="2" s="1"/>
  <c r="AB258" i="2"/>
  <c r="AB274" i="2" s="1"/>
  <c r="B274" i="2"/>
  <c r="C252" i="2"/>
  <c r="D252" i="2"/>
  <c r="F252" i="2"/>
  <c r="G252" i="2"/>
  <c r="H252" i="2"/>
  <c r="I252" i="2"/>
  <c r="J252" i="2"/>
  <c r="K252" i="2"/>
  <c r="L252" i="2"/>
  <c r="M252" i="2"/>
  <c r="N252" i="2"/>
  <c r="O252" i="2"/>
  <c r="P252" i="2"/>
  <c r="Q252" i="2"/>
  <c r="R252" i="2"/>
  <c r="S252" i="2"/>
  <c r="T252" i="2"/>
  <c r="U252" i="2"/>
  <c r="V252" i="2"/>
  <c r="W252" i="2"/>
  <c r="X252" i="2"/>
  <c r="Y252" i="2"/>
  <c r="Z252" i="2"/>
  <c r="AA252" i="2"/>
  <c r="AB252" i="2"/>
  <c r="B252" i="2"/>
  <c r="C246" i="2"/>
  <c r="D246" i="2"/>
  <c r="E246" i="2"/>
  <c r="F246" i="2"/>
  <c r="G246" i="2"/>
  <c r="H246" i="2"/>
  <c r="I246" i="2"/>
  <c r="J246" i="2"/>
  <c r="K246" i="2"/>
  <c r="L246" i="2"/>
  <c r="M246" i="2"/>
  <c r="N246" i="2"/>
  <c r="O246" i="2"/>
  <c r="P246" i="2"/>
  <c r="Q246" i="2"/>
  <c r="R246" i="2"/>
  <c r="S246" i="2"/>
  <c r="T246" i="2"/>
  <c r="U246" i="2"/>
  <c r="V246" i="2"/>
  <c r="W246" i="2"/>
  <c r="X246" i="2"/>
  <c r="Y246" i="2"/>
  <c r="Z246" i="2"/>
  <c r="AA246" i="2"/>
  <c r="AB246" i="2"/>
  <c r="B246" i="2"/>
  <c r="C232" i="2"/>
  <c r="D232" i="2"/>
  <c r="E232" i="2"/>
  <c r="F232" i="2"/>
  <c r="G232" i="2"/>
  <c r="H232" i="2"/>
  <c r="I232" i="2"/>
  <c r="J232" i="2"/>
  <c r="L232" i="2"/>
  <c r="M232" i="2"/>
  <c r="N232" i="2"/>
  <c r="O232" i="2"/>
  <c r="P232" i="2"/>
  <c r="Q232" i="2"/>
  <c r="R232" i="2"/>
  <c r="S232" i="2"/>
  <c r="T232" i="2"/>
  <c r="U232" i="2"/>
  <c r="V232" i="2"/>
  <c r="W232" i="2"/>
  <c r="X232" i="2"/>
  <c r="Y232" i="2"/>
  <c r="Z232" i="2"/>
  <c r="AA232" i="2"/>
  <c r="AB232" i="2"/>
  <c r="C230" i="2"/>
  <c r="D230" i="2"/>
  <c r="E230" i="2"/>
  <c r="F230" i="2"/>
  <c r="G230" i="2"/>
  <c r="H230" i="2"/>
  <c r="I230" i="2"/>
  <c r="J230" i="2"/>
  <c r="K230" i="2"/>
  <c r="L230" i="2"/>
  <c r="M230" i="2"/>
  <c r="N230" i="2"/>
  <c r="O230" i="2"/>
  <c r="P230" i="2"/>
  <c r="Q230" i="2"/>
  <c r="R230" i="2"/>
  <c r="S230" i="2"/>
  <c r="T230" i="2"/>
  <c r="U230" i="2"/>
  <c r="V230" i="2"/>
  <c r="W230" i="2"/>
  <c r="X230" i="2"/>
  <c r="Y230" i="2"/>
  <c r="Z230" i="2"/>
  <c r="AA230" i="2"/>
  <c r="AB230" i="2"/>
  <c r="B230" i="2"/>
  <c r="C216" i="2"/>
  <c r="D216" i="2"/>
  <c r="E216" i="2"/>
  <c r="F216" i="2"/>
  <c r="G216" i="2"/>
  <c r="H216" i="2"/>
  <c r="I216" i="2"/>
  <c r="J216" i="2"/>
  <c r="K216" i="2"/>
  <c r="L216" i="2"/>
  <c r="M216" i="2"/>
  <c r="N216" i="2"/>
  <c r="O216" i="2"/>
  <c r="P216" i="2"/>
  <c r="Q216" i="2"/>
  <c r="R216" i="2"/>
  <c r="S216" i="2"/>
  <c r="T216" i="2"/>
  <c r="U216" i="2"/>
  <c r="V216" i="2"/>
  <c r="W216" i="2"/>
  <c r="X216" i="2"/>
  <c r="Y216" i="2"/>
  <c r="Z216" i="2"/>
  <c r="AA216" i="2"/>
  <c r="AB216" i="2"/>
  <c r="B232" i="2"/>
  <c r="C208" i="2"/>
  <c r="D208" i="2"/>
  <c r="E208" i="2"/>
  <c r="F208" i="2"/>
  <c r="G208" i="2"/>
  <c r="H208" i="2"/>
  <c r="I208" i="2"/>
  <c r="J208" i="2"/>
  <c r="K208" i="2"/>
  <c r="L208" i="2"/>
  <c r="M208" i="2"/>
  <c r="N208" i="2"/>
  <c r="O208" i="2"/>
  <c r="P208" i="2"/>
  <c r="Q208" i="2"/>
  <c r="R208" i="2"/>
  <c r="S208" i="2"/>
  <c r="T208" i="2"/>
  <c r="U208" i="2"/>
  <c r="V208" i="2"/>
  <c r="W208" i="2"/>
  <c r="X208" i="2"/>
  <c r="Y208" i="2"/>
  <c r="Z208" i="2"/>
  <c r="AA208" i="2"/>
  <c r="AB208" i="2"/>
  <c r="B208" i="2"/>
  <c r="C204" i="2"/>
  <c r="D204" i="2"/>
  <c r="E204" i="2"/>
  <c r="F204" i="2"/>
  <c r="G204" i="2"/>
  <c r="H204" i="2"/>
  <c r="I204" i="2"/>
  <c r="J204" i="2"/>
  <c r="K204" i="2"/>
  <c r="L204" i="2"/>
  <c r="M204" i="2"/>
  <c r="N204" i="2"/>
  <c r="O204" i="2"/>
  <c r="P204" i="2"/>
  <c r="Q204" i="2"/>
  <c r="R204" i="2"/>
  <c r="S204" i="2"/>
  <c r="T204" i="2"/>
  <c r="U204" i="2"/>
  <c r="V204" i="2"/>
  <c r="W204" i="2"/>
  <c r="X204" i="2"/>
  <c r="Y204" i="2"/>
  <c r="Z204" i="2"/>
  <c r="AA204" i="2"/>
  <c r="AB204" i="2"/>
  <c r="B204" i="2"/>
  <c r="C190" i="2"/>
  <c r="D190" i="2"/>
  <c r="E190" i="2"/>
  <c r="I190" i="2"/>
  <c r="M190" i="2"/>
  <c r="Q190" i="2"/>
  <c r="Y190" i="2"/>
  <c r="C188" i="2"/>
  <c r="D188" i="2"/>
  <c r="E188" i="2"/>
  <c r="F188" i="2"/>
  <c r="G188" i="2"/>
  <c r="H188" i="2"/>
  <c r="I188" i="2"/>
  <c r="J188" i="2"/>
  <c r="K188" i="2"/>
  <c r="L188" i="2"/>
  <c r="M188" i="2"/>
  <c r="N188" i="2"/>
  <c r="O188" i="2"/>
  <c r="P188" i="2"/>
  <c r="Q188" i="2"/>
  <c r="R188" i="2"/>
  <c r="S188" i="2"/>
  <c r="T188" i="2"/>
  <c r="U188" i="2"/>
  <c r="V188" i="2"/>
  <c r="W188" i="2"/>
  <c r="X188" i="2"/>
  <c r="Y188" i="2"/>
  <c r="Z188" i="2"/>
  <c r="AA188" i="2"/>
  <c r="AB188" i="2"/>
  <c r="B188" i="2"/>
  <c r="C170" i="2"/>
  <c r="D170" i="2"/>
  <c r="E170" i="2"/>
  <c r="F170" i="2"/>
  <c r="F190" i="2" s="1"/>
  <c r="G170" i="2"/>
  <c r="G190" i="2" s="1"/>
  <c r="H170" i="2"/>
  <c r="H190" i="2" s="1"/>
  <c r="I170" i="2"/>
  <c r="J170" i="2"/>
  <c r="J190" i="2" s="1"/>
  <c r="K170" i="2"/>
  <c r="L170" i="2"/>
  <c r="L190" i="2" s="1"/>
  <c r="M170" i="2"/>
  <c r="N170" i="2"/>
  <c r="N190" i="2" s="1"/>
  <c r="O170" i="2"/>
  <c r="O190" i="2" s="1"/>
  <c r="P170" i="2"/>
  <c r="P190" i="2" s="1"/>
  <c r="Q170" i="2"/>
  <c r="R170" i="2"/>
  <c r="R190" i="2" s="1"/>
  <c r="S170" i="2"/>
  <c r="S190" i="2" s="1"/>
  <c r="T170" i="2"/>
  <c r="T190" i="2" s="1"/>
  <c r="U170" i="2"/>
  <c r="U190" i="2" s="1"/>
  <c r="V170" i="2"/>
  <c r="V190" i="2" s="1"/>
  <c r="W170" i="2"/>
  <c r="W190" i="2" s="1"/>
  <c r="X170" i="2"/>
  <c r="X190" i="2" s="1"/>
  <c r="Y170" i="2"/>
  <c r="Z170" i="2"/>
  <c r="Z190" i="2" s="1"/>
  <c r="AA170" i="2"/>
  <c r="AA190" i="2" s="1"/>
  <c r="AB170" i="2"/>
  <c r="AB190" i="2" s="1"/>
  <c r="B170" i="2"/>
  <c r="B190" i="2" s="1"/>
  <c r="C160" i="2"/>
  <c r="D160" i="2"/>
  <c r="E160" i="2"/>
  <c r="F160" i="2"/>
  <c r="G160" i="2"/>
  <c r="H160" i="2"/>
  <c r="I160" i="2"/>
  <c r="J160" i="2"/>
  <c r="K160" i="2"/>
  <c r="L160" i="2"/>
  <c r="M160" i="2"/>
  <c r="N160" i="2"/>
  <c r="O160" i="2"/>
  <c r="P160" i="2"/>
  <c r="Q160" i="2"/>
  <c r="R160" i="2"/>
  <c r="S160" i="2"/>
  <c r="T160" i="2"/>
  <c r="U160" i="2"/>
  <c r="V160" i="2"/>
  <c r="W160" i="2"/>
  <c r="X160" i="2"/>
  <c r="Y160" i="2"/>
  <c r="Z160" i="2"/>
  <c r="AA160" i="2"/>
  <c r="AB160" i="2"/>
  <c r="B160" i="2"/>
  <c r="C156" i="2"/>
  <c r="D156" i="2"/>
  <c r="E156" i="2"/>
  <c r="F156" i="2"/>
  <c r="G156" i="2"/>
  <c r="H156" i="2"/>
  <c r="I156" i="2"/>
  <c r="J156" i="2"/>
  <c r="K156" i="2"/>
  <c r="L156" i="2"/>
  <c r="M156" i="2"/>
  <c r="N156" i="2"/>
  <c r="O156" i="2"/>
  <c r="P156" i="2"/>
  <c r="Q156" i="2"/>
  <c r="R156" i="2"/>
  <c r="S156" i="2"/>
  <c r="T156" i="2"/>
  <c r="U156" i="2"/>
  <c r="V156" i="2"/>
  <c r="W156" i="2"/>
  <c r="X156" i="2"/>
  <c r="Y156" i="2"/>
  <c r="Z156" i="2"/>
  <c r="AA156" i="2"/>
  <c r="AB156" i="2"/>
  <c r="B156" i="2"/>
  <c r="C142" i="2"/>
  <c r="D142" i="2"/>
  <c r="H142" i="2"/>
  <c r="X142" i="2"/>
  <c r="C140" i="2"/>
  <c r="D140" i="2"/>
  <c r="E140" i="2"/>
  <c r="F140" i="2"/>
  <c r="G140" i="2"/>
  <c r="H140" i="2"/>
  <c r="I140" i="2"/>
  <c r="J140" i="2"/>
  <c r="K140" i="2"/>
  <c r="L140" i="2"/>
  <c r="M140" i="2"/>
  <c r="N140" i="2"/>
  <c r="O140" i="2"/>
  <c r="P140" i="2"/>
  <c r="Q140" i="2"/>
  <c r="R140" i="2"/>
  <c r="S140" i="2"/>
  <c r="T140" i="2"/>
  <c r="U140" i="2"/>
  <c r="V140" i="2"/>
  <c r="W140" i="2"/>
  <c r="X140" i="2"/>
  <c r="Y140" i="2"/>
  <c r="Z140" i="2"/>
  <c r="AA140" i="2"/>
  <c r="AB140" i="2"/>
  <c r="B140" i="2"/>
  <c r="C128" i="2"/>
  <c r="D128" i="2"/>
  <c r="E128" i="2"/>
  <c r="E142" i="2" s="1"/>
  <c r="F128" i="2"/>
  <c r="F142" i="2" s="1"/>
  <c r="G128" i="2"/>
  <c r="H128" i="2"/>
  <c r="I128" i="2"/>
  <c r="I142" i="2" s="1"/>
  <c r="J128" i="2"/>
  <c r="J142" i="2" s="1"/>
  <c r="K128" i="2"/>
  <c r="L128" i="2"/>
  <c r="M128" i="2"/>
  <c r="M142" i="2" s="1"/>
  <c r="N128" i="2"/>
  <c r="N142" i="2" s="1"/>
  <c r="O128" i="2"/>
  <c r="P128" i="2"/>
  <c r="P142" i="2" s="1"/>
  <c r="Q128" i="2"/>
  <c r="Q142" i="2" s="1"/>
  <c r="R128" i="2"/>
  <c r="R142" i="2" s="1"/>
  <c r="S128" i="2"/>
  <c r="T128" i="2"/>
  <c r="U128" i="2"/>
  <c r="U142" i="2" s="1"/>
  <c r="V128" i="2"/>
  <c r="V142" i="2" s="1"/>
  <c r="W128" i="2"/>
  <c r="X128" i="2"/>
  <c r="Y128" i="2"/>
  <c r="Y142" i="2" s="1"/>
  <c r="Z128" i="2"/>
  <c r="Z142" i="2" s="1"/>
  <c r="AA128" i="2"/>
  <c r="AB128" i="2"/>
  <c r="B128" i="2"/>
  <c r="C120" i="2"/>
  <c r="D120" i="2"/>
  <c r="E120" i="2"/>
  <c r="F120" i="2"/>
  <c r="G120" i="2"/>
  <c r="G142" i="2" s="1"/>
  <c r="H120" i="2"/>
  <c r="I120" i="2"/>
  <c r="J120" i="2"/>
  <c r="K120" i="2"/>
  <c r="L120" i="2"/>
  <c r="L142" i="2" s="1"/>
  <c r="M120" i="2"/>
  <c r="N120" i="2"/>
  <c r="O120" i="2"/>
  <c r="P120" i="2"/>
  <c r="Q120" i="2"/>
  <c r="R120" i="2"/>
  <c r="S120" i="2"/>
  <c r="T120" i="2"/>
  <c r="T142" i="2" s="1"/>
  <c r="U120" i="2"/>
  <c r="V120" i="2"/>
  <c r="W120" i="2"/>
  <c r="W142" i="2" s="1"/>
  <c r="X120" i="2"/>
  <c r="Y120" i="2"/>
  <c r="Z120" i="2"/>
  <c r="AA120" i="2"/>
  <c r="AA142" i="2" s="1"/>
  <c r="AB120" i="2"/>
  <c r="AB142" i="2" s="1"/>
  <c r="B120" i="2"/>
  <c r="C112" i="2"/>
  <c r="D112" i="2"/>
  <c r="E112" i="2"/>
  <c r="F112" i="2"/>
  <c r="G112" i="2"/>
  <c r="H112" i="2"/>
  <c r="I112" i="2"/>
  <c r="J112" i="2"/>
  <c r="K112" i="2"/>
  <c r="L112" i="2"/>
  <c r="M112" i="2"/>
  <c r="N112" i="2"/>
  <c r="O112" i="2"/>
  <c r="P112" i="2"/>
  <c r="Q112" i="2"/>
  <c r="R112" i="2"/>
  <c r="S112" i="2"/>
  <c r="T112" i="2"/>
  <c r="U112" i="2"/>
  <c r="V112" i="2"/>
  <c r="W112" i="2"/>
  <c r="X112" i="2"/>
  <c r="Y112" i="2"/>
  <c r="Z112" i="2"/>
  <c r="AA112" i="2"/>
  <c r="AB112" i="2"/>
  <c r="B112" i="2"/>
  <c r="C98" i="2"/>
  <c r="D98" i="2"/>
  <c r="E98" i="2"/>
  <c r="F98" i="2"/>
  <c r="G98" i="2"/>
  <c r="H98" i="2"/>
  <c r="I98" i="2"/>
  <c r="J98" i="2"/>
  <c r="M98" i="2"/>
  <c r="N98" i="2"/>
  <c r="O98" i="2"/>
  <c r="P98" i="2"/>
  <c r="Q98" i="2"/>
  <c r="R98" i="2"/>
  <c r="S98" i="2"/>
  <c r="T98" i="2"/>
  <c r="U98" i="2"/>
  <c r="V98" i="2"/>
  <c r="W98" i="2"/>
  <c r="X98" i="2"/>
  <c r="Y98" i="2"/>
  <c r="Z98" i="2"/>
  <c r="AA98" i="2"/>
  <c r="AB98" i="2"/>
  <c r="B98" i="2"/>
  <c r="C96" i="2"/>
  <c r="D96" i="2"/>
  <c r="E96" i="2"/>
  <c r="F96" i="2"/>
  <c r="G96" i="2"/>
  <c r="H96" i="2"/>
  <c r="I96" i="2"/>
  <c r="J96" i="2"/>
  <c r="K96" i="2"/>
  <c r="L96" i="2"/>
  <c r="M96" i="2"/>
  <c r="N96" i="2"/>
  <c r="O96" i="2"/>
  <c r="P96" i="2"/>
  <c r="Q96" i="2"/>
  <c r="R96" i="2"/>
  <c r="S96" i="2"/>
  <c r="T96" i="2"/>
  <c r="U96" i="2"/>
  <c r="V96" i="2"/>
  <c r="W96" i="2"/>
  <c r="X96" i="2"/>
  <c r="Y96" i="2"/>
  <c r="Z96" i="2"/>
  <c r="AA96" i="2"/>
  <c r="AB96" i="2"/>
  <c r="B96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Q82" i="2"/>
  <c r="R82" i="2"/>
  <c r="S82" i="2"/>
  <c r="T82" i="2"/>
  <c r="V82" i="2"/>
  <c r="W82" i="2"/>
  <c r="X82" i="2"/>
  <c r="Y82" i="2"/>
  <c r="Z82" i="2"/>
  <c r="AA82" i="2"/>
  <c r="AB82" i="2"/>
  <c r="B82" i="2"/>
  <c r="C68" i="2"/>
  <c r="D68" i="2"/>
  <c r="E68" i="2"/>
  <c r="F68" i="2"/>
  <c r="G68" i="2"/>
  <c r="I68" i="2"/>
  <c r="J68" i="2"/>
  <c r="K68" i="2"/>
  <c r="L68" i="2"/>
  <c r="M68" i="2"/>
  <c r="N68" i="2"/>
  <c r="O68" i="2"/>
  <c r="P68" i="2"/>
  <c r="Q68" i="2"/>
  <c r="R68" i="2"/>
  <c r="S68" i="2"/>
  <c r="T68" i="2"/>
  <c r="U68" i="2"/>
  <c r="V68" i="2"/>
  <c r="W68" i="2"/>
  <c r="X68" i="2"/>
  <c r="Y68" i="2"/>
  <c r="Z68" i="2"/>
  <c r="AA68" i="2"/>
  <c r="AB68" i="2"/>
  <c r="B68" i="2"/>
  <c r="C58" i="2"/>
  <c r="D58" i="2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B58" i="2"/>
  <c r="C44" i="2"/>
  <c r="D44" i="2"/>
  <c r="D324" i="2" s="1"/>
  <c r="C42" i="2"/>
  <c r="D42" i="2"/>
  <c r="E42" i="2"/>
  <c r="F42" i="2"/>
  <c r="G42" i="2"/>
  <c r="H42" i="2"/>
  <c r="I42" i="2"/>
  <c r="J42" i="2"/>
  <c r="K42" i="2"/>
  <c r="L42" i="2"/>
  <c r="M42" i="2"/>
  <c r="N42" i="2"/>
  <c r="O42" i="2"/>
  <c r="P42" i="2"/>
  <c r="Q42" i="2"/>
  <c r="R42" i="2"/>
  <c r="S42" i="2"/>
  <c r="T42" i="2"/>
  <c r="U42" i="2"/>
  <c r="V42" i="2"/>
  <c r="W42" i="2"/>
  <c r="X42" i="2"/>
  <c r="Y42" i="2"/>
  <c r="Z42" i="2"/>
  <c r="AA42" i="2"/>
  <c r="AB42" i="2"/>
  <c r="B42" i="2"/>
  <c r="C28" i="2"/>
  <c r="D28" i="2"/>
  <c r="F28" i="2"/>
  <c r="G28" i="2"/>
  <c r="G44" i="2" s="1"/>
  <c r="I28" i="2"/>
  <c r="I44" i="2" s="1"/>
  <c r="J28" i="2"/>
  <c r="K28" i="2"/>
  <c r="L28" i="2"/>
  <c r="M28" i="2"/>
  <c r="M44" i="2" s="1"/>
  <c r="N28" i="2"/>
  <c r="O28" i="2"/>
  <c r="O44" i="2" s="1"/>
  <c r="P28" i="2"/>
  <c r="Q28" i="2"/>
  <c r="Q44" i="2" s="1"/>
  <c r="R28" i="2"/>
  <c r="S28" i="2"/>
  <c r="S44" i="2" s="1"/>
  <c r="T28" i="2"/>
  <c r="U28" i="2"/>
  <c r="U44" i="2" s="1"/>
  <c r="V28" i="2"/>
  <c r="W28" i="2"/>
  <c r="W44" i="2" s="1"/>
  <c r="X28" i="2"/>
  <c r="X44" i="2" s="1"/>
  <c r="Y28" i="2"/>
  <c r="Y44" i="2" s="1"/>
  <c r="Z28" i="2"/>
  <c r="AA28" i="2"/>
  <c r="AA44" i="2" s="1"/>
  <c r="AB28" i="2"/>
  <c r="AB44" i="2" s="1"/>
  <c r="B28" i="2"/>
  <c r="C20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B8" i="2"/>
  <c r="E312" i="2"/>
  <c r="E310" i="2"/>
  <c r="E308" i="2"/>
  <c r="E306" i="2"/>
  <c r="E302" i="2"/>
  <c r="E300" i="2"/>
  <c r="E298" i="2"/>
  <c r="E296" i="2"/>
  <c r="E294" i="2"/>
  <c r="E290" i="2"/>
  <c r="E286" i="2"/>
  <c r="E284" i="2"/>
  <c r="E282" i="2"/>
  <c r="E280" i="2"/>
  <c r="E278" i="2"/>
  <c r="E264" i="2"/>
  <c r="E262" i="2"/>
  <c r="E260" i="2"/>
  <c r="E256" i="2"/>
  <c r="E250" i="2"/>
  <c r="E248" i="2"/>
  <c r="E244" i="2"/>
  <c r="E242" i="2"/>
  <c r="E240" i="2"/>
  <c r="E238" i="2"/>
  <c r="E236" i="2"/>
  <c r="E222" i="2"/>
  <c r="E220" i="2"/>
  <c r="E218" i="2"/>
  <c r="E214" i="2"/>
  <c r="E212" i="2"/>
  <c r="E206" i="2"/>
  <c r="E202" i="2"/>
  <c r="E200" i="2"/>
  <c r="E198" i="2"/>
  <c r="E196" i="2"/>
  <c r="E194" i="2"/>
  <c r="E180" i="2"/>
  <c r="E178" i="2"/>
  <c r="E176" i="2"/>
  <c r="E174" i="2"/>
  <c r="E172" i="2"/>
  <c r="E168" i="2"/>
  <c r="E166" i="2"/>
  <c r="E164" i="2"/>
  <c r="E162" i="2"/>
  <c r="E158" i="2"/>
  <c r="E154" i="2"/>
  <c r="E152" i="2"/>
  <c r="E150" i="2"/>
  <c r="E148" i="2"/>
  <c r="E146" i="2"/>
  <c r="E132" i="2"/>
  <c r="E130" i="2"/>
  <c r="E126" i="2"/>
  <c r="E124" i="2"/>
  <c r="E122" i="2"/>
  <c r="E118" i="2"/>
  <c r="E116" i="2"/>
  <c r="E114" i="2"/>
  <c r="E110" i="2"/>
  <c r="E108" i="2"/>
  <c r="E106" i="2"/>
  <c r="E104" i="2"/>
  <c r="E102" i="2"/>
  <c r="E88" i="2"/>
  <c r="E86" i="2"/>
  <c r="E84" i="2"/>
  <c r="E80" i="2"/>
  <c r="E78" i="2"/>
  <c r="E76" i="2"/>
  <c r="E74" i="2"/>
  <c r="E72" i="2"/>
  <c r="E70" i="2"/>
  <c r="E66" i="2"/>
  <c r="E64" i="2"/>
  <c r="E62" i="2"/>
  <c r="E60" i="2"/>
  <c r="E56" i="2"/>
  <c r="E54" i="2"/>
  <c r="E52" i="2"/>
  <c r="E50" i="2"/>
  <c r="E48" i="2"/>
  <c r="E34" i="2"/>
  <c r="E32" i="2"/>
  <c r="E30" i="2"/>
  <c r="E26" i="2"/>
  <c r="E24" i="2"/>
  <c r="E18" i="2"/>
  <c r="E16" i="2"/>
  <c r="E14" i="2"/>
  <c r="E12" i="2"/>
  <c r="E10" i="2"/>
  <c r="F6" i="2"/>
  <c r="G6" i="2"/>
  <c r="H6" i="2"/>
  <c r="I6" i="2"/>
  <c r="J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E6" i="2"/>
  <c r="F4" i="2"/>
  <c r="G4" i="2"/>
  <c r="H4" i="2"/>
  <c r="I4" i="2"/>
  <c r="J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F254" i="2"/>
  <c r="G254" i="2"/>
  <c r="H254" i="2"/>
  <c r="I254" i="2"/>
  <c r="J254" i="2"/>
  <c r="L254" i="2"/>
  <c r="M254" i="2"/>
  <c r="N254" i="2"/>
  <c r="O254" i="2"/>
  <c r="P254" i="2"/>
  <c r="Q254" i="2"/>
  <c r="R254" i="2"/>
  <c r="S254" i="2"/>
  <c r="T254" i="2"/>
  <c r="U254" i="2"/>
  <c r="V254" i="2"/>
  <c r="W254" i="2"/>
  <c r="X254" i="2"/>
  <c r="Y254" i="2"/>
  <c r="Z254" i="2"/>
  <c r="AA254" i="2"/>
  <c r="AB254" i="2"/>
  <c r="F256" i="2"/>
  <c r="G256" i="2"/>
  <c r="H256" i="2"/>
  <c r="I256" i="2"/>
  <c r="J256" i="2"/>
  <c r="L256" i="2"/>
  <c r="M256" i="2"/>
  <c r="N256" i="2"/>
  <c r="O256" i="2"/>
  <c r="P256" i="2"/>
  <c r="Q256" i="2"/>
  <c r="R256" i="2"/>
  <c r="S256" i="2"/>
  <c r="T256" i="2"/>
  <c r="U256" i="2"/>
  <c r="V256" i="2"/>
  <c r="W256" i="2"/>
  <c r="X256" i="2"/>
  <c r="Y256" i="2"/>
  <c r="Z256" i="2"/>
  <c r="AA256" i="2"/>
  <c r="AB256" i="2"/>
  <c r="S142" i="2" l="1"/>
  <c r="O142" i="2"/>
  <c r="B142" i="2"/>
  <c r="B44" i="2"/>
  <c r="B324" i="2" s="1"/>
  <c r="Z44" i="2"/>
  <c r="V44" i="2"/>
  <c r="T44" i="2"/>
  <c r="P44" i="2"/>
  <c r="L44" i="2"/>
  <c r="H44" i="2"/>
  <c r="R44" i="2"/>
  <c r="N44" i="2"/>
  <c r="J44" i="2"/>
  <c r="F44" i="2"/>
  <c r="U274" i="2"/>
  <c r="K322" i="2"/>
  <c r="K274" i="2"/>
  <c r="K232" i="2"/>
  <c r="K190" i="2"/>
  <c r="K142" i="2"/>
  <c r="K98" i="2"/>
  <c r="L98" i="2"/>
  <c r="K44" i="2"/>
  <c r="T66" i="2"/>
  <c r="U313" i="2"/>
  <c r="U311" i="2"/>
  <c r="U309" i="2"/>
  <c r="U307" i="2"/>
  <c r="J312" i="2"/>
  <c r="J310" i="2"/>
  <c r="J308" i="2"/>
  <c r="J306" i="2"/>
  <c r="U303" i="2"/>
  <c r="U301" i="2"/>
  <c r="U299" i="2"/>
  <c r="U297" i="2"/>
  <c r="U295" i="2"/>
  <c r="U304" i="2" s="1"/>
  <c r="U322" i="2" s="1"/>
  <c r="U286" i="2"/>
  <c r="J302" i="2"/>
  <c r="J300" i="2"/>
  <c r="J298" i="2"/>
  <c r="J296" i="2"/>
  <c r="J294" i="2"/>
  <c r="U291" i="2"/>
  <c r="J290" i="2"/>
  <c r="U287" i="2"/>
  <c r="U285" i="2"/>
  <c r="U283" i="2"/>
  <c r="U281" i="2"/>
  <c r="U279" i="2"/>
  <c r="U265" i="2"/>
  <c r="U263" i="2"/>
  <c r="U261" i="2"/>
  <c r="U260" i="2" s="1"/>
  <c r="J286" i="2"/>
  <c r="J284" i="2"/>
  <c r="J282" i="2"/>
  <c r="J280" i="2"/>
  <c r="J278" i="2"/>
  <c r="J260" i="2"/>
  <c r="F264" i="2"/>
  <c r="G264" i="2"/>
  <c r="H264" i="2"/>
  <c r="I264" i="2"/>
  <c r="J264" i="2"/>
  <c r="L264" i="2"/>
  <c r="M264" i="2"/>
  <c r="N264" i="2"/>
  <c r="O264" i="2"/>
  <c r="P264" i="2"/>
  <c r="Q264" i="2"/>
  <c r="R264" i="2"/>
  <c r="S264" i="2"/>
  <c r="T264" i="2"/>
  <c r="U264" i="2"/>
  <c r="V264" i="2"/>
  <c r="W264" i="2"/>
  <c r="X264" i="2"/>
  <c r="Y264" i="2"/>
  <c r="Z264" i="2"/>
  <c r="AA264" i="2"/>
  <c r="AB264" i="2"/>
  <c r="F262" i="2"/>
  <c r="G262" i="2"/>
  <c r="H262" i="2"/>
  <c r="I262" i="2"/>
  <c r="J262" i="2"/>
  <c r="L262" i="2"/>
  <c r="M262" i="2"/>
  <c r="N262" i="2"/>
  <c r="O262" i="2"/>
  <c r="P262" i="2"/>
  <c r="Q262" i="2"/>
  <c r="R262" i="2"/>
  <c r="S262" i="2"/>
  <c r="T262" i="2"/>
  <c r="U262" i="2"/>
  <c r="V262" i="2"/>
  <c r="W262" i="2"/>
  <c r="X262" i="2"/>
  <c r="Y262" i="2"/>
  <c r="Z262" i="2"/>
  <c r="AA262" i="2"/>
  <c r="AB262" i="2"/>
  <c r="F260" i="2"/>
  <c r="G260" i="2"/>
  <c r="H260" i="2"/>
  <c r="I260" i="2"/>
  <c r="L260" i="2"/>
  <c r="M260" i="2"/>
  <c r="N260" i="2"/>
  <c r="O260" i="2"/>
  <c r="P260" i="2"/>
  <c r="Q260" i="2"/>
  <c r="R260" i="2"/>
  <c r="S260" i="2"/>
  <c r="T260" i="2"/>
  <c r="V260" i="2"/>
  <c r="W260" i="2"/>
  <c r="X260" i="2"/>
  <c r="Y260" i="2"/>
  <c r="Z260" i="2"/>
  <c r="AA260" i="2"/>
  <c r="AB260" i="2"/>
  <c r="J250" i="2"/>
  <c r="J248" i="2"/>
  <c r="K324" i="2" l="1"/>
  <c r="U245" i="2"/>
  <c r="U243" i="2"/>
  <c r="U241" i="2"/>
  <c r="U239" i="2"/>
  <c r="U237" i="2"/>
  <c r="J244" i="2"/>
  <c r="J242" i="2"/>
  <c r="J240" i="2"/>
  <c r="J238" i="2"/>
  <c r="J236" i="2"/>
  <c r="U223" i="2"/>
  <c r="U221" i="2"/>
  <c r="U219" i="2"/>
  <c r="J222" i="2"/>
  <c r="J220" i="2"/>
  <c r="J218" i="2"/>
  <c r="U215" i="2"/>
  <c r="U213" i="2"/>
  <c r="U211" i="2"/>
  <c r="J214" i="2"/>
  <c r="J212" i="2"/>
  <c r="U207" i="2"/>
  <c r="J206" i="2"/>
  <c r="U203" i="2"/>
  <c r="U201" i="2"/>
  <c r="U199" i="2"/>
  <c r="U197" i="2"/>
  <c r="U195" i="2"/>
  <c r="J202" i="2"/>
  <c r="J200" i="2"/>
  <c r="J198" i="2"/>
  <c r="J196" i="2"/>
  <c r="J194" i="2"/>
  <c r="U33" i="2"/>
  <c r="U181" i="2"/>
  <c r="U179" i="2"/>
  <c r="U177" i="2"/>
  <c r="U175" i="2"/>
  <c r="U173" i="2"/>
  <c r="U169" i="2"/>
  <c r="U167" i="2"/>
  <c r="U165" i="2"/>
  <c r="U159" i="2"/>
  <c r="U153" i="2"/>
  <c r="U151" i="2"/>
  <c r="U149" i="2"/>
  <c r="U147" i="2"/>
  <c r="J180" i="2"/>
  <c r="J178" i="2"/>
  <c r="J176" i="2"/>
  <c r="J174" i="2"/>
  <c r="J172" i="2"/>
  <c r="J168" i="2"/>
  <c r="J166" i="2"/>
  <c r="J164" i="2"/>
  <c r="J162" i="2"/>
  <c r="J158" i="2"/>
  <c r="J154" i="2"/>
  <c r="J152" i="2"/>
  <c r="J150" i="2"/>
  <c r="J148" i="2"/>
  <c r="J146" i="2"/>
  <c r="U133" i="2"/>
  <c r="U131" i="2"/>
  <c r="U127" i="2"/>
  <c r="U125" i="2"/>
  <c r="U117" i="2"/>
  <c r="U111" i="2"/>
  <c r="U109" i="2"/>
  <c r="U107" i="2"/>
  <c r="U105" i="2"/>
  <c r="U103" i="2"/>
  <c r="J132" i="2"/>
  <c r="J130" i="2"/>
  <c r="J126" i="2"/>
  <c r="J124" i="2"/>
  <c r="J118" i="2"/>
  <c r="J116" i="2"/>
  <c r="J114" i="2"/>
  <c r="J110" i="2"/>
  <c r="J108" i="2"/>
  <c r="J106" i="2"/>
  <c r="J104" i="2"/>
  <c r="J102" i="2"/>
  <c r="U89" i="2"/>
  <c r="U87" i="2"/>
  <c r="U85" i="2"/>
  <c r="U81" i="2"/>
  <c r="U79" i="2"/>
  <c r="U77" i="2"/>
  <c r="U75" i="2"/>
  <c r="U73" i="2"/>
  <c r="U71" i="2"/>
  <c r="U67" i="2"/>
  <c r="U65" i="2"/>
  <c r="U63" i="2"/>
  <c r="U61" i="2"/>
  <c r="U57" i="2"/>
  <c r="U55" i="2"/>
  <c r="U53" i="2"/>
  <c r="U49" i="2"/>
  <c r="U51" i="2"/>
  <c r="J88" i="2"/>
  <c r="J86" i="2"/>
  <c r="J84" i="2"/>
  <c r="J80" i="2"/>
  <c r="J78" i="2"/>
  <c r="J76" i="2"/>
  <c r="J74" i="2"/>
  <c r="J72" i="2"/>
  <c r="J70" i="2"/>
  <c r="U35" i="2"/>
  <c r="U31" i="2"/>
  <c r="U27" i="2"/>
  <c r="U25" i="2"/>
  <c r="U13" i="2"/>
  <c r="U17" i="2"/>
  <c r="U15" i="2"/>
  <c r="U7" i="2"/>
  <c r="U5" i="2"/>
  <c r="J66" i="2"/>
  <c r="J64" i="2"/>
  <c r="J62" i="2"/>
  <c r="J60" i="2"/>
  <c r="J56" i="2"/>
  <c r="J54" i="2"/>
  <c r="J52" i="2"/>
  <c r="J50" i="2"/>
  <c r="J48" i="2"/>
  <c r="J34" i="2"/>
  <c r="J32" i="2"/>
  <c r="J30" i="2"/>
  <c r="J26" i="2"/>
  <c r="J24" i="2"/>
  <c r="J22" i="2"/>
  <c r="J18" i="2"/>
  <c r="J16" i="2"/>
  <c r="J14" i="2"/>
  <c r="J12" i="2"/>
  <c r="J10" i="2"/>
  <c r="N14" i="2"/>
  <c r="J20" i="1" l="1"/>
  <c r="J13" i="1"/>
  <c r="J11" i="1"/>
  <c r="J9" i="1"/>
  <c r="J7" i="1"/>
  <c r="F400" i="1"/>
  <c r="G400" i="1"/>
  <c r="H400" i="1"/>
  <c r="I400" i="1"/>
  <c r="K400" i="1"/>
  <c r="L400" i="1"/>
  <c r="M400" i="1"/>
  <c r="N400" i="1"/>
  <c r="O400" i="1"/>
  <c r="P400" i="1"/>
  <c r="Q400" i="1"/>
  <c r="R400" i="1"/>
  <c r="S400" i="1"/>
  <c r="T400" i="1"/>
  <c r="V400" i="1"/>
  <c r="W400" i="1"/>
  <c r="X400" i="1"/>
  <c r="Y400" i="1"/>
  <c r="Z400" i="1"/>
  <c r="AA400" i="1"/>
  <c r="AB400" i="1"/>
  <c r="E400" i="1"/>
  <c r="J402" i="1"/>
  <c r="J393" i="1"/>
  <c r="J391" i="1"/>
  <c r="J389" i="1"/>
  <c r="J387" i="1"/>
  <c r="J385" i="1"/>
  <c r="J383" i="1"/>
  <c r="J373" i="1"/>
  <c r="J371" i="1"/>
  <c r="J365" i="1"/>
  <c r="J363" i="1"/>
  <c r="J361" i="1"/>
  <c r="J359" i="1"/>
  <c r="J355" i="1"/>
  <c r="J353" i="1"/>
  <c r="J351" i="1"/>
  <c r="J349" i="1"/>
  <c r="J347" i="1"/>
  <c r="J345" i="1"/>
  <c r="J339" i="1"/>
  <c r="J337" i="1"/>
  <c r="J335" i="1"/>
  <c r="J333" i="1"/>
  <c r="J341" i="1"/>
  <c r="J313" i="1"/>
  <c r="J301" i="1"/>
  <c r="J319" i="1"/>
  <c r="J317" i="1"/>
  <c r="J315" i="1"/>
  <c r="J311" i="1"/>
  <c r="J309" i="1"/>
  <c r="J307" i="1"/>
  <c r="J305" i="1"/>
  <c r="J303" i="1"/>
  <c r="J299" i="1"/>
  <c r="J297" i="1"/>
  <c r="J295" i="1"/>
  <c r="J293" i="1"/>
  <c r="J288" i="1"/>
  <c r="J276" i="1"/>
  <c r="J242" i="1"/>
  <c r="J258" i="1"/>
  <c r="J278" i="1"/>
  <c r="J272" i="1"/>
  <c r="J270" i="1"/>
  <c r="J268" i="1"/>
  <c r="J266" i="1"/>
  <c r="J264" i="1"/>
  <c r="J262" i="1"/>
  <c r="J260" i="1"/>
  <c r="J256" i="1"/>
  <c r="J254" i="1"/>
  <c r="J252" i="1"/>
  <c r="J250" i="1"/>
  <c r="J248" i="1"/>
  <c r="J246" i="1"/>
  <c r="J244" i="1"/>
  <c r="J240" i="1"/>
  <c r="J238" i="1"/>
  <c r="J236" i="1"/>
  <c r="J234" i="1"/>
  <c r="J232" i="1"/>
  <c r="J230" i="1"/>
  <c r="U274" i="1"/>
  <c r="E275" i="1"/>
  <c r="F275" i="1"/>
  <c r="G275" i="1"/>
  <c r="H275" i="1"/>
  <c r="I275" i="1"/>
  <c r="K275" i="1"/>
  <c r="L275" i="1"/>
  <c r="M275" i="1"/>
  <c r="N275" i="1"/>
  <c r="O275" i="1"/>
  <c r="P275" i="1"/>
  <c r="Q275" i="1"/>
  <c r="R275" i="1"/>
  <c r="S275" i="1"/>
  <c r="T275" i="1"/>
  <c r="U275" i="1" s="1"/>
  <c r="V275" i="1"/>
  <c r="W275" i="1"/>
  <c r="X275" i="1"/>
  <c r="Y275" i="1"/>
  <c r="Z275" i="1"/>
  <c r="AA275" i="1"/>
  <c r="AB275" i="1"/>
  <c r="J225" i="1"/>
  <c r="J197" i="1"/>
  <c r="J184" i="1"/>
  <c r="J217" i="1"/>
  <c r="J215" i="1"/>
  <c r="J210" i="1"/>
  <c r="J206" i="1"/>
  <c r="J204" i="1"/>
  <c r="J202" i="1"/>
  <c r="J193" i="1"/>
  <c r="J191" i="1"/>
  <c r="J189" i="1"/>
  <c r="J187" i="1"/>
  <c r="J182" i="1"/>
  <c r="J180" i="1"/>
  <c r="J178" i="1"/>
  <c r="J176" i="1"/>
  <c r="J174" i="1"/>
  <c r="J172" i="1"/>
  <c r="J167" i="1"/>
  <c r="J159" i="1"/>
  <c r="J155" i="1"/>
  <c r="J150" i="1"/>
  <c r="J148" i="1"/>
  <c r="J144" i="1"/>
  <c r="J130" i="1"/>
  <c r="J139" i="1"/>
  <c r="J135" i="1"/>
  <c r="J133" i="1"/>
  <c r="J128" i="1"/>
  <c r="J126" i="1"/>
  <c r="J124" i="1"/>
  <c r="J122" i="1"/>
  <c r="J117" i="1"/>
  <c r="J109" i="1"/>
  <c r="J115" i="1"/>
  <c r="J113" i="1"/>
  <c r="J111" i="1"/>
  <c r="J107" i="1"/>
  <c r="J102" i="1"/>
  <c r="J96" i="1"/>
  <c r="J94" i="1"/>
  <c r="J90" i="1"/>
  <c r="J87" i="1"/>
  <c r="J83" i="1"/>
  <c r="J81" i="1"/>
  <c r="J79" i="1"/>
  <c r="J76" i="1"/>
  <c r="J74" i="1"/>
  <c r="J72" i="1"/>
  <c r="J70" i="1"/>
  <c r="J68" i="1"/>
  <c r="J66" i="1"/>
  <c r="J58" i="1"/>
  <c r="J56" i="1"/>
  <c r="J54" i="1"/>
  <c r="J52" i="1"/>
  <c r="J50" i="1"/>
  <c r="J60" i="1"/>
  <c r="J37" i="1"/>
  <c r="J35" i="1"/>
  <c r="J33" i="1"/>
  <c r="E42" i="1"/>
  <c r="E44" i="1"/>
  <c r="J28" i="1"/>
  <c r="J26" i="1"/>
  <c r="J24" i="1"/>
  <c r="J22" i="1"/>
  <c r="J15" i="1"/>
  <c r="J289" i="1" l="1"/>
  <c r="AB306" i="2"/>
  <c r="AA306" i="2"/>
  <c r="Z306" i="2"/>
  <c r="Y306" i="2"/>
  <c r="X306" i="2"/>
  <c r="W306" i="2"/>
  <c r="V306" i="2"/>
  <c r="U306" i="2"/>
  <c r="T306" i="2"/>
  <c r="S306" i="2"/>
  <c r="R306" i="2"/>
  <c r="Q306" i="2"/>
  <c r="P306" i="2"/>
  <c r="O306" i="2"/>
  <c r="N306" i="2"/>
  <c r="M306" i="2"/>
  <c r="L306" i="2"/>
  <c r="I306" i="2"/>
  <c r="H306" i="2"/>
  <c r="G306" i="2"/>
  <c r="F306" i="2"/>
  <c r="AB302" i="2"/>
  <c r="AA302" i="2"/>
  <c r="Z302" i="2"/>
  <c r="Y302" i="2"/>
  <c r="X302" i="2"/>
  <c r="W302" i="2"/>
  <c r="V302" i="2"/>
  <c r="U302" i="2"/>
  <c r="T302" i="2"/>
  <c r="S302" i="2"/>
  <c r="R302" i="2"/>
  <c r="Q302" i="2"/>
  <c r="P302" i="2"/>
  <c r="O302" i="2"/>
  <c r="N302" i="2"/>
  <c r="M302" i="2"/>
  <c r="L302" i="2"/>
  <c r="I302" i="2"/>
  <c r="H302" i="2"/>
  <c r="G302" i="2"/>
  <c r="F302" i="2"/>
  <c r="AB300" i="2"/>
  <c r="AA300" i="2"/>
  <c r="Z300" i="2"/>
  <c r="Y300" i="2"/>
  <c r="X300" i="2"/>
  <c r="W300" i="2"/>
  <c r="V300" i="2"/>
  <c r="U300" i="2"/>
  <c r="T300" i="2"/>
  <c r="S300" i="2"/>
  <c r="R300" i="2"/>
  <c r="Q300" i="2"/>
  <c r="P300" i="2"/>
  <c r="O300" i="2"/>
  <c r="N300" i="2"/>
  <c r="M300" i="2"/>
  <c r="L300" i="2"/>
  <c r="I300" i="2"/>
  <c r="H300" i="2"/>
  <c r="G300" i="2"/>
  <c r="F300" i="2"/>
  <c r="AB298" i="2"/>
  <c r="AA298" i="2"/>
  <c r="Z298" i="2"/>
  <c r="Y298" i="2"/>
  <c r="X298" i="2"/>
  <c r="W298" i="2"/>
  <c r="V298" i="2"/>
  <c r="U298" i="2"/>
  <c r="T298" i="2"/>
  <c r="S298" i="2"/>
  <c r="R298" i="2"/>
  <c r="Q298" i="2"/>
  <c r="P298" i="2"/>
  <c r="O298" i="2"/>
  <c r="N298" i="2"/>
  <c r="M298" i="2"/>
  <c r="L298" i="2"/>
  <c r="I298" i="2"/>
  <c r="H298" i="2"/>
  <c r="G298" i="2"/>
  <c r="F298" i="2"/>
  <c r="AB296" i="2"/>
  <c r="AA296" i="2"/>
  <c r="Z296" i="2"/>
  <c r="Y296" i="2"/>
  <c r="X296" i="2"/>
  <c r="W296" i="2"/>
  <c r="V296" i="2"/>
  <c r="U296" i="2"/>
  <c r="T296" i="2"/>
  <c r="S296" i="2"/>
  <c r="R296" i="2"/>
  <c r="Q296" i="2"/>
  <c r="P296" i="2"/>
  <c r="O296" i="2"/>
  <c r="N296" i="2"/>
  <c r="M296" i="2"/>
  <c r="L296" i="2"/>
  <c r="I296" i="2"/>
  <c r="H296" i="2"/>
  <c r="G296" i="2"/>
  <c r="F296" i="2"/>
  <c r="AB294" i="2"/>
  <c r="AA294" i="2"/>
  <c r="Z294" i="2"/>
  <c r="Y294" i="2"/>
  <c r="X294" i="2"/>
  <c r="W294" i="2"/>
  <c r="V294" i="2"/>
  <c r="U294" i="2"/>
  <c r="T294" i="2"/>
  <c r="S294" i="2"/>
  <c r="R294" i="2"/>
  <c r="Q294" i="2"/>
  <c r="P294" i="2"/>
  <c r="O294" i="2"/>
  <c r="N294" i="2"/>
  <c r="M294" i="2"/>
  <c r="L294" i="2"/>
  <c r="I294" i="2"/>
  <c r="H294" i="2"/>
  <c r="G294" i="2"/>
  <c r="F294" i="2"/>
  <c r="AB290" i="2"/>
  <c r="AA290" i="2"/>
  <c r="Z290" i="2"/>
  <c r="Y290" i="2"/>
  <c r="X290" i="2"/>
  <c r="W290" i="2"/>
  <c r="V290" i="2"/>
  <c r="U290" i="2"/>
  <c r="T290" i="2"/>
  <c r="S290" i="2"/>
  <c r="R290" i="2"/>
  <c r="Q290" i="2"/>
  <c r="P290" i="2"/>
  <c r="O290" i="2"/>
  <c r="N290" i="2"/>
  <c r="M290" i="2"/>
  <c r="L290" i="2"/>
  <c r="I290" i="2"/>
  <c r="H290" i="2"/>
  <c r="G290" i="2"/>
  <c r="F290" i="2"/>
  <c r="AB312" i="2"/>
  <c r="AA312" i="2"/>
  <c r="Z312" i="2"/>
  <c r="Y312" i="2"/>
  <c r="X312" i="2"/>
  <c r="W312" i="2"/>
  <c r="V312" i="2"/>
  <c r="U312" i="2"/>
  <c r="T312" i="2"/>
  <c r="S312" i="2"/>
  <c r="R312" i="2"/>
  <c r="Q312" i="2"/>
  <c r="P312" i="2"/>
  <c r="O312" i="2"/>
  <c r="N312" i="2"/>
  <c r="M312" i="2"/>
  <c r="L312" i="2"/>
  <c r="I312" i="2"/>
  <c r="H312" i="2"/>
  <c r="G312" i="2"/>
  <c r="F312" i="2"/>
  <c r="AB310" i="2"/>
  <c r="AA310" i="2"/>
  <c r="Z310" i="2"/>
  <c r="Y310" i="2"/>
  <c r="X310" i="2"/>
  <c r="W310" i="2"/>
  <c r="V310" i="2"/>
  <c r="U310" i="2"/>
  <c r="T310" i="2"/>
  <c r="S310" i="2"/>
  <c r="R310" i="2"/>
  <c r="Q310" i="2"/>
  <c r="P310" i="2"/>
  <c r="O310" i="2"/>
  <c r="N310" i="2"/>
  <c r="M310" i="2"/>
  <c r="L310" i="2"/>
  <c r="I310" i="2"/>
  <c r="H310" i="2"/>
  <c r="G310" i="2"/>
  <c r="F310" i="2"/>
  <c r="AB308" i="2"/>
  <c r="AA308" i="2"/>
  <c r="Z308" i="2"/>
  <c r="Y308" i="2"/>
  <c r="X308" i="2"/>
  <c r="W308" i="2"/>
  <c r="V308" i="2"/>
  <c r="U308" i="2"/>
  <c r="T308" i="2"/>
  <c r="S308" i="2"/>
  <c r="R308" i="2"/>
  <c r="Q308" i="2"/>
  <c r="P308" i="2"/>
  <c r="O308" i="2"/>
  <c r="N308" i="2"/>
  <c r="M308" i="2"/>
  <c r="L308" i="2"/>
  <c r="I308" i="2"/>
  <c r="H308" i="2"/>
  <c r="G308" i="2"/>
  <c r="F308" i="2"/>
  <c r="AB286" i="2"/>
  <c r="AA286" i="2"/>
  <c r="Z286" i="2"/>
  <c r="Y286" i="2"/>
  <c r="X286" i="2"/>
  <c r="W286" i="2"/>
  <c r="V286" i="2"/>
  <c r="T286" i="2"/>
  <c r="S286" i="2"/>
  <c r="R286" i="2"/>
  <c r="Q286" i="2"/>
  <c r="P286" i="2"/>
  <c r="O286" i="2"/>
  <c r="N286" i="2"/>
  <c r="M286" i="2"/>
  <c r="L286" i="2"/>
  <c r="I286" i="2"/>
  <c r="H286" i="2"/>
  <c r="G286" i="2"/>
  <c r="F286" i="2"/>
  <c r="AB284" i="2"/>
  <c r="AA284" i="2"/>
  <c r="Z284" i="2"/>
  <c r="Y284" i="2"/>
  <c r="X284" i="2"/>
  <c r="W284" i="2"/>
  <c r="V284" i="2"/>
  <c r="U284" i="2"/>
  <c r="T284" i="2"/>
  <c r="S284" i="2"/>
  <c r="R284" i="2"/>
  <c r="Q284" i="2"/>
  <c r="P284" i="2"/>
  <c r="O284" i="2"/>
  <c r="N284" i="2"/>
  <c r="M284" i="2"/>
  <c r="L284" i="2"/>
  <c r="I284" i="2"/>
  <c r="H284" i="2"/>
  <c r="G284" i="2"/>
  <c r="F284" i="2"/>
  <c r="AB282" i="2"/>
  <c r="AA282" i="2"/>
  <c r="Z282" i="2"/>
  <c r="Y282" i="2"/>
  <c r="X282" i="2"/>
  <c r="W282" i="2"/>
  <c r="V282" i="2"/>
  <c r="U282" i="2"/>
  <c r="T282" i="2"/>
  <c r="S282" i="2"/>
  <c r="R282" i="2"/>
  <c r="Q282" i="2"/>
  <c r="P282" i="2"/>
  <c r="O282" i="2"/>
  <c r="N282" i="2"/>
  <c r="M282" i="2"/>
  <c r="L282" i="2"/>
  <c r="I282" i="2"/>
  <c r="H282" i="2"/>
  <c r="G282" i="2"/>
  <c r="F282" i="2"/>
  <c r="AB280" i="2"/>
  <c r="AA280" i="2"/>
  <c r="Z280" i="2"/>
  <c r="Y280" i="2"/>
  <c r="X280" i="2"/>
  <c r="W280" i="2"/>
  <c r="V280" i="2"/>
  <c r="U280" i="2"/>
  <c r="T280" i="2"/>
  <c r="S280" i="2"/>
  <c r="R280" i="2"/>
  <c r="Q280" i="2"/>
  <c r="P280" i="2"/>
  <c r="O280" i="2"/>
  <c r="N280" i="2"/>
  <c r="M280" i="2"/>
  <c r="L280" i="2"/>
  <c r="I280" i="2"/>
  <c r="H280" i="2"/>
  <c r="G280" i="2"/>
  <c r="F280" i="2"/>
  <c r="AB278" i="2"/>
  <c r="AA278" i="2"/>
  <c r="Z278" i="2"/>
  <c r="Y278" i="2"/>
  <c r="X278" i="2"/>
  <c r="W278" i="2"/>
  <c r="V278" i="2"/>
  <c r="U278" i="2"/>
  <c r="T278" i="2"/>
  <c r="S278" i="2"/>
  <c r="R278" i="2"/>
  <c r="Q278" i="2"/>
  <c r="P278" i="2"/>
  <c r="O278" i="2"/>
  <c r="N278" i="2"/>
  <c r="M278" i="2"/>
  <c r="L278" i="2"/>
  <c r="I278" i="2"/>
  <c r="H278" i="2"/>
  <c r="G278" i="2"/>
  <c r="F278" i="2"/>
  <c r="AB250" i="2"/>
  <c r="AA250" i="2"/>
  <c r="Z250" i="2"/>
  <c r="Y250" i="2"/>
  <c r="X250" i="2"/>
  <c r="W250" i="2"/>
  <c r="V250" i="2"/>
  <c r="U250" i="2"/>
  <c r="T250" i="2"/>
  <c r="S250" i="2"/>
  <c r="R250" i="2"/>
  <c r="Q250" i="2"/>
  <c r="P250" i="2"/>
  <c r="O250" i="2"/>
  <c r="N250" i="2"/>
  <c r="M250" i="2"/>
  <c r="L250" i="2"/>
  <c r="I250" i="2"/>
  <c r="H250" i="2"/>
  <c r="G250" i="2"/>
  <c r="F250" i="2"/>
  <c r="AB248" i="2"/>
  <c r="AA248" i="2"/>
  <c r="Z248" i="2"/>
  <c r="Y248" i="2"/>
  <c r="X248" i="2"/>
  <c r="W248" i="2"/>
  <c r="V248" i="2"/>
  <c r="U248" i="2"/>
  <c r="T248" i="2"/>
  <c r="S248" i="2"/>
  <c r="R248" i="2"/>
  <c r="Q248" i="2"/>
  <c r="P248" i="2"/>
  <c r="O248" i="2"/>
  <c r="N248" i="2"/>
  <c r="M248" i="2"/>
  <c r="L248" i="2"/>
  <c r="I248" i="2"/>
  <c r="H248" i="2"/>
  <c r="G248" i="2"/>
  <c r="F248" i="2"/>
  <c r="AB244" i="2"/>
  <c r="AA244" i="2"/>
  <c r="Z244" i="2"/>
  <c r="Y244" i="2"/>
  <c r="X244" i="2"/>
  <c r="W244" i="2"/>
  <c r="V244" i="2"/>
  <c r="U244" i="2"/>
  <c r="T244" i="2"/>
  <c r="S244" i="2"/>
  <c r="R244" i="2"/>
  <c r="Q244" i="2"/>
  <c r="P244" i="2"/>
  <c r="O244" i="2"/>
  <c r="N244" i="2"/>
  <c r="M244" i="2"/>
  <c r="L244" i="2"/>
  <c r="I244" i="2"/>
  <c r="H244" i="2"/>
  <c r="G244" i="2"/>
  <c r="F244" i="2"/>
  <c r="AB242" i="2"/>
  <c r="AA242" i="2"/>
  <c r="Z242" i="2"/>
  <c r="Y242" i="2"/>
  <c r="X242" i="2"/>
  <c r="W242" i="2"/>
  <c r="V242" i="2"/>
  <c r="U242" i="2"/>
  <c r="T242" i="2"/>
  <c r="S242" i="2"/>
  <c r="R242" i="2"/>
  <c r="Q242" i="2"/>
  <c r="P242" i="2"/>
  <c r="O242" i="2"/>
  <c r="N242" i="2"/>
  <c r="M242" i="2"/>
  <c r="L242" i="2"/>
  <c r="I242" i="2"/>
  <c r="H242" i="2"/>
  <c r="G242" i="2"/>
  <c r="F242" i="2"/>
  <c r="AB240" i="2"/>
  <c r="AA240" i="2"/>
  <c r="Z240" i="2"/>
  <c r="Y240" i="2"/>
  <c r="X240" i="2"/>
  <c r="W240" i="2"/>
  <c r="V240" i="2"/>
  <c r="U240" i="2"/>
  <c r="T240" i="2"/>
  <c r="S240" i="2"/>
  <c r="R240" i="2"/>
  <c r="Q240" i="2"/>
  <c r="P240" i="2"/>
  <c r="O240" i="2"/>
  <c r="N240" i="2"/>
  <c r="M240" i="2"/>
  <c r="L240" i="2"/>
  <c r="I240" i="2"/>
  <c r="H240" i="2"/>
  <c r="G240" i="2"/>
  <c r="F240" i="2"/>
  <c r="AB238" i="2"/>
  <c r="AA238" i="2"/>
  <c r="Z238" i="2"/>
  <c r="Y238" i="2"/>
  <c r="X238" i="2"/>
  <c r="W238" i="2"/>
  <c r="V238" i="2"/>
  <c r="U238" i="2"/>
  <c r="T238" i="2"/>
  <c r="S238" i="2"/>
  <c r="R238" i="2"/>
  <c r="Q238" i="2"/>
  <c r="P238" i="2"/>
  <c r="O238" i="2"/>
  <c r="N238" i="2"/>
  <c r="M238" i="2"/>
  <c r="L238" i="2"/>
  <c r="I238" i="2"/>
  <c r="H238" i="2"/>
  <c r="G238" i="2"/>
  <c r="F238" i="2"/>
  <c r="AB236" i="2"/>
  <c r="AA236" i="2"/>
  <c r="Z236" i="2"/>
  <c r="Y236" i="2"/>
  <c r="X236" i="2"/>
  <c r="W236" i="2"/>
  <c r="V236" i="2"/>
  <c r="U236" i="2"/>
  <c r="T236" i="2"/>
  <c r="S236" i="2"/>
  <c r="R236" i="2"/>
  <c r="Q236" i="2"/>
  <c r="P236" i="2"/>
  <c r="O236" i="2"/>
  <c r="N236" i="2"/>
  <c r="M236" i="2"/>
  <c r="L236" i="2"/>
  <c r="I236" i="2"/>
  <c r="H236" i="2"/>
  <c r="G236" i="2"/>
  <c r="F236" i="2"/>
  <c r="AB222" i="2"/>
  <c r="AA222" i="2"/>
  <c r="Z222" i="2"/>
  <c r="Y222" i="2"/>
  <c r="X222" i="2"/>
  <c r="W222" i="2"/>
  <c r="V222" i="2"/>
  <c r="U222" i="2"/>
  <c r="T222" i="2"/>
  <c r="S222" i="2"/>
  <c r="R222" i="2"/>
  <c r="Q222" i="2"/>
  <c r="P222" i="2"/>
  <c r="O222" i="2"/>
  <c r="N222" i="2"/>
  <c r="M222" i="2"/>
  <c r="L222" i="2"/>
  <c r="I222" i="2"/>
  <c r="H222" i="2"/>
  <c r="G222" i="2"/>
  <c r="F222" i="2"/>
  <c r="AB220" i="2"/>
  <c r="AA220" i="2"/>
  <c r="Z220" i="2"/>
  <c r="Y220" i="2"/>
  <c r="X220" i="2"/>
  <c r="W220" i="2"/>
  <c r="V220" i="2"/>
  <c r="U220" i="2"/>
  <c r="T220" i="2"/>
  <c r="S220" i="2"/>
  <c r="R220" i="2"/>
  <c r="Q220" i="2"/>
  <c r="P220" i="2"/>
  <c r="O220" i="2"/>
  <c r="N220" i="2"/>
  <c r="M220" i="2"/>
  <c r="L220" i="2"/>
  <c r="I220" i="2"/>
  <c r="H220" i="2"/>
  <c r="G220" i="2"/>
  <c r="F220" i="2"/>
  <c r="AB218" i="2"/>
  <c r="AA218" i="2"/>
  <c r="Z218" i="2"/>
  <c r="Y218" i="2"/>
  <c r="X218" i="2"/>
  <c r="W218" i="2"/>
  <c r="V218" i="2"/>
  <c r="U218" i="2"/>
  <c r="T218" i="2"/>
  <c r="S218" i="2"/>
  <c r="R218" i="2"/>
  <c r="Q218" i="2"/>
  <c r="P218" i="2"/>
  <c r="O218" i="2"/>
  <c r="N218" i="2"/>
  <c r="M218" i="2"/>
  <c r="L218" i="2"/>
  <c r="I218" i="2"/>
  <c r="H218" i="2"/>
  <c r="G218" i="2"/>
  <c r="F218" i="2"/>
  <c r="AB214" i="2"/>
  <c r="AA214" i="2"/>
  <c r="Z214" i="2"/>
  <c r="Y214" i="2"/>
  <c r="X214" i="2"/>
  <c r="W214" i="2"/>
  <c r="V214" i="2"/>
  <c r="U214" i="2"/>
  <c r="T214" i="2"/>
  <c r="S214" i="2"/>
  <c r="R214" i="2"/>
  <c r="Q214" i="2"/>
  <c r="P214" i="2"/>
  <c r="O214" i="2"/>
  <c r="N214" i="2"/>
  <c r="M214" i="2"/>
  <c r="L214" i="2"/>
  <c r="I214" i="2"/>
  <c r="H214" i="2"/>
  <c r="G214" i="2"/>
  <c r="F214" i="2"/>
  <c r="AB212" i="2"/>
  <c r="AA212" i="2"/>
  <c r="Z212" i="2"/>
  <c r="Y212" i="2"/>
  <c r="X212" i="2"/>
  <c r="W212" i="2"/>
  <c r="V212" i="2"/>
  <c r="U212" i="2"/>
  <c r="T212" i="2"/>
  <c r="S212" i="2"/>
  <c r="R212" i="2"/>
  <c r="Q212" i="2"/>
  <c r="P212" i="2"/>
  <c r="O212" i="2"/>
  <c r="N212" i="2"/>
  <c r="M212" i="2"/>
  <c r="L212" i="2"/>
  <c r="I212" i="2"/>
  <c r="H212" i="2"/>
  <c r="G212" i="2"/>
  <c r="F212" i="2"/>
  <c r="AB206" i="2"/>
  <c r="AA206" i="2"/>
  <c r="Z206" i="2"/>
  <c r="Y206" i="2"/>
  <c r="X206" i="2"/>
  <c r="W206" i="2"/>
  <c r="V206" i="2"/>
  <c r="U206" i="2"/>
  <c r="T206" i="2"/>
  <c r="S206" i="2"/>
  <c r="R206" i="2"/>
  <c r="Q206" i="2"/>
  <c r="P206" i="2"/>
  <c r="O206" i="2"/>
  <c r="N206" i="2"/>
  <c r="M206" i="2"/>
  <c r="L206" i="2"/>
  <c r="I206" i="2"/>
  <c r="H206" i="2"/>
  <c r="G206" i="2"/>
  <c r="F206" i="2"/>
  <c r="AB202" i="2"/>
  <c r="AA202" i="2"/>
  <c r="Z202" i="2"/>
  <c r="Y202" i="2"/>
  <c r="X202" i="2"/>
  <c r="W202" i="2"/>
  <c r="V202" i="2"/>
  <c r="U202" i="2"/>
  <c r="T202" i="2"/>
  <c r="S202" i="2"/>
  <c r="R202" i="2"/>
  <c r="Q202" i="2"/>
  <c r="P202" i="2"/>
  <c r="O202" i="2"/>
  <c r="N202" i="2"/>
  <c r="M202" i="2"/>
  <c r="L202" i="2"/>
  <c r="I202" i="2"/>
  <c r="H202" i="2"/>
  <c r="G202" i="2"/>
  <c r="F202" i="2"/>
  <c r="AB200" i="2"/>
  <c r="AA200" i="2"/>
  <c r="Z200" i="2"/>
  <c r="Y200" i="2"/>
  <c r="X200" i="2"/>
  <c r="W200" i="2"/>
  <c r="V200" i="2"/>
  <c r="U200" i="2"/>
  <c r="T200" i="2"/>
  <c r="S200" i="2"/>
  <c r="R200" i="2"/>
  <c r="Q200" i="2"/>
  <c r="P200" i="2"/>
  <c r="O200" i="2"/>
  <c r="N200" i="2"/>
  <c r="M200" i="2"/>
  <c r="L200" i="2"/>
  <c r="I200" i="2"/>
  <c r="H200" i="2"/>
  <c r="G200" i="2"/>
  <c r="F200" i="2"/>
  <c r="AB198" i="2"/>
  <c r="AA198" i="2"/>
  <c r="Z198" i="2"/>
  <c r="Y198" i="2"/>
  <c r="X198" i="2"/>
  <c r="W198" i="2"/>
  <c r="V198" i="2"/>
  <c r="U198" i="2"/>
  <c r="T198" i="2"/>
  <c r="S198" i="2"/>
  <c r="R198" i="2"/>
  <c r="Q198" i="2"/>
  <c r="P198" i="2"/>
  <c r="O198" i="2"/>
  <c r="N198" i="2"/>
  <c r="M198" i="2"/>
  <c r="L198" i="2"/>
  <c r="I198" i="2"/>
  <c r="H198" i="2"/>
  <c r="G198" i="2"/>
  <c r="F198" i="2"/>
  <c r="AB196" i="2"/>
  <c r="AA196" i="2"/>
  <c r="Z196" i="2"/>
  <c r="Y196" i="2"/>
  <c r="X196" i="2"/>
  <c r="W196" i="2"/>
  <c r="V196" i="2"/>
  <c r="U196" i="2"/>
  <c r="T196" i="2"/>
  <c r="S196" i="2"/>
  <c r="R196" i="2"/>
  <c r="Q196" i="2"/>
  <c r="P196" i="2"/>
  <c r="O196" i="2"/>
  <c r="N196" i="2"/>
  <c r="M196" i="2"/>
  <c r="L196" i="2"/>
  <c r="I196" i="2"/>
  <c r="H196" i="2"/>
  <c r="G196" i="2"/>
  <c r="F196" i="2"/>
  <c r="AB194" i="2"/>
  <c r="AA194" i="2"/>
  <c r="Z194" i="2"/>
  <c r="Y194" i="2"/>
  <c r="X194" i="2"/>
  <c r="W194" i="2"/>
  <c r="V194" i="2"/>
  <c r="U194" i="2"/>
  <c r="T194" i="2"/>
  <c r="S194" i="2"/>
  <c r="R194" i="2"/>
  <c r="Q194" i="2"/>
  <c r="P194" i="2"/>
  <c r="O194" i="2"/>
  <c r="N194" i="2"/>
  <c r="M194" i="2"/>
  <c r="L194" i="2"/>
  <c r="I194" i="2"/>
  <c r="H194" i="2"/>
  <c r="G194" i="2"/>
  <c r="F194" i="2"/>
  <c r="AB180" i="2"/>
  <c r="AA180" i="2"/>
  <c r="Z180" i="2"/>
  <c r="Y180" i="2"/>
  <c r="X180" i="2"/>
  <c r="W180" i="2"/>
  <c r="V180" i="2"/>
  <c r="U180" i="2"/>
  <c r="T180" i="2"/>
  <c r="S180" i="2"/>
  <c r="R180" i="2"/>
  <c r="Q180" i="2"/>
  <c r="P180" i="2"/>
  <c r="O180" i="2"/>
  <c r="N180" i="2"/>
  <c r="M180" i="2"/>
  <c r="L180" i="2"/>
  <c r="I180" i="2"/>
  <c r="H180" i="2"/>
  <c r="G180" i="2"/>
  <c r="F180" i="2"/>
  <c r="AB178" i="2"/>
  <c r="AA178" i="2"/>
  <c r="Z178" i="2"/>
  <c r="Y178" i="2"/>
  <c r="X178" i="2"/>
  <c r="W178" i="2"/>
  <c r="V178" i="2"/>
  <c r="U178" i="2"/>
  <c r="T178" i="2"/>
  <c r="S178" i="2"/>
  <c r="R178" i="2"/>
  <c r="Q178" i="2"/>
  <c r="P178" i="2"/>
  <c r="O178" i="2"/>
  <c r="N178" i="2"/>
  <c r="M178" i="2"/>
  <c r="L178" i="2"/>
  <c r="I178" i="2"/>
  <c r="H178" i="2"/>
  <c r="G178" i="2"/>
  <c r="F178" i="2"/>
  <c r="AB176" i="2"/>
  <c r="AA176" i="2"/>
  <c r="Z176" i="2"/>
  <c r="Y176" i="2"/>
  <c r="X176" i="2"/>
  <c r="W176" i="2"/>
  <c r="V176" i="2"/>
  <c r="U176" i="2"/>
  <c r="T176" i="2"/>
  <c r="S176" i="2"/>
  <c r="R176" i="2"/>
  <c r="Q176" i="2"/>
  <c r="P176" i="2"/>
  <c r="O176" i="2"/>
  <c r="N176" i="2"/>
  <c r="M176" i="2"/>
  <c r="L176" i="2"/>
  <c r="I176" i="2"/>
  <c r="H176" i="2"/>
  <c r="G176" i="2"/>
  <c r="F176" i="2"/>
  <c r="AB174" i="2"/>
  <c r="AA174" i="2"/>
  <c r="Z174" i="2"/>
  <c r="Y174" i="2"/>
  <c r="X174" i="2"/>
  <c r="W174" i="2"/>
  <c r="V174" i="2"/>
  <c r="U174" i="2"/>
  <c r="T174" i="2"/>
  <c r="S174" i="2"/>
  <c r="R174" i="2"/>
  <c r="Q174" i="2"/>
  <c r="P174" i="2"/>
  <c r="O174" i="2"/>
  <c r="N174" i="2"/>
  <c r="M174" i="2"/>
  <c r="L174" i="2"/>
  <c r="I174" i="2"/>
  <c r="H174" i="2"/>
  <c r="G174" i="2"/>
  <c r="F174" i="2"/>
  <c r="AB172" i="2"/>
  <c r="AA172" i="2"/>
  <c r="Z172" i="2"/>
  <c r="Y172" i="2"/>
  <c r="X172" i="2"/>
  <c r="W172" i="2"/>
  <c r="V172" i="2"/>
  <c r="U172" i="2"/>
  <c r="T172" i="2"/>
  <c r="S172" i="2"/>
  <c r="R172" i="2"/>
  <c r="Q172" i="2"/>
  <c r="P172" i="2"/>
  <c r="O172" i="2"/>
  <c r="N172" i="2"/>
  <c r="M172" i="2"/>
  <c r="L172" i="2"/>
  <c r="I172" i="2"/>
  <c r="H172" i="2"/>
  <c r="G172" i="2"/>
  <c r="F172" i="2"/>
  <c r="AB168" i="2"/>
  <c r="AA168" i="2"/>
  <c r="Z168" i="2"/>
  <c r="Y168" i="2"/>
  <c r="X168" i="2"/>
  <c r="W168" i="2"/>
  <c r="V168" i="2"/>
  <c r="U168" i="2"/>
  <c r="T168" i="2"/>
  <c r="S168" i="2"/>
  <c r="R168" i="2"/>
  <c r="Q168" i="2"/>
  <c r="P168" i="2"/>
  <c r="O168" i="2"/>
  <c r="N168" i="2"/>
  <c r="M168" i="2"/>
  <c r="L168" i="2"/>
  <c r="I168" i="2"/>
  <c r="H168" i="2"/>
  <c r="G168" i="2"/>
  <c r="F168" i="2"/>
  <c r="AB166" i="2"/>
  <c r="AA166" i="2"/>
  <c r="Z166" i="2"/>
  <c r="Y166" i="2"/>
  <c r="X166" i="2"/>
  <c r="W166" i="2"/>
  <c r="V166" i="2"/>
  <c r="U166" i="2"/>
  <c r="T166" i="2"/>
  <c r="S166" i="2"/>
  <c r="R166" i="2"/>
  <c r="Q166" i="2"/>
  <c r="P166" i="2"/>
  <c r="O166" i="2"/>
  <c r="N166" i="2"/>
  <c r="M166" i="2"/>
  <c r="L166" i="2"/>
  <c r="I166" i="2"/>
  <c r="H166" i="2"/>
  <c r="G166" i="2"/>
  <c r="F166" i="2"/>
  <c r="AB164" i="2"/>
  <c r="AA164" i="2"/>
  <c r="Z164" i="2"/>
  <c r="Y164" i="2"/>
  <c r="X164" i="2"/>
  <c r="W164" i="2"/>
  <c r="V164" i="2"/>
  <c r="U164" i="2"/>
  <c r="T164" i="2"/>
  <c r="S164" i="2"/>
  <c r="R164" i="2"/>
  <c r="Q164" i="2"/>
  <c r="P164" i="2"/>
  <c r="O164" i="2"/>
  <c r="N164" i="2"/>
  <c r="M164" i="2"/>
  <c r="L164" i="2"/>
  <c r="I164" i="2"/>
  <c r="H164" i="2"/>
  <c r="G164" i="2"/>
  <c r="F164" i="2"/>
  <c r="AB162" i="2"/>
  <c r="AA162" i="2"/>
  <c r="Z162" i="2"/>
  <c r="Y162" i="2"/>
  <c r="X162" i="2"/>
  <c r="W162" i="2"/>
  <c r="V162" i="2"/>
  <c r="U162" i="2"/>
  <c r="T162" i="2"/>
  <c r="S162" i="2"/>
  <c r="R162" i="2"/>
  <c r="Q162" i="2"/>
  <c r="P162" i="2"/>
  <c r="O162" i="2"/>
  <c r="N162" i="2"/>
  <c r="M162" i="2"/>
  <c r="L162" i="2"/>
  <c r="I162" i="2"/>
  <c r="H162" i="2"/>
  <c r="G162" i="2"/>
  <c r="F162" i="2"/>
  <c r="AB158" i="2"/>
  <c r="AA158" i="2"/>
  <c r="Z158" i="2"/>
  <c r="Y158" i="2"/>
  <c r="X158" i="2"/>
  <c r="W158" i="2"/>
  <c r="V158" i="2"/>
  <c r="U158" i="2"/>
  <c r="T158" i="2"/>
  <c r="S158" i="2"/>
  <c r="R158" i="2"/>
  <c r="Q158" i="2"/>
  <c r="P158" i="2"/>
  <c r="O158" i="2"/>
  <c r="N158" i="2"/>
  <c r="M158" i="2"/>
  <c r="L158" i="2"/>
  <c r="I158" i="2"/>
  <c r="H158" i="2"/>
  <c r="G158" i="2"/>
  <c r="F158" i="2"/>
  <c r="AB154" i="2"/>
  <c r="AA154" i="2"/>
  <c r="Z154" i="2"/>
  <c r="Y154" i="2"/>
  <c r="X154" i="2"/>
  <c r="W154" i="2"/>
  <c r="V154" i="2"/>
  <c r="U154" i="2"/>
  <c r="T154" i="2"/>
  <c r="S154" i="2"/>
  <c r="R154" i="2"/>
  <c r="Q154" i="2"/>
  <c r="P154" i="2"/>
  <c r="O154" i="2"/>
  <c r="N154" i="2"/>
  <c r="M154" i="2"/>
  <c r="L154" i="2"/>
  <c r="I154" i="2"/>
  <c r="H154" i="2"/>
  <c r="G154" i="2"/>
  <c r="F154" i="2"/>
  <c r="AB152" i="2"/>
  <c r="AA152" i="2"/>
  <c r="Z152" i="2"/>
  <c r="Y152" i="2"/>
  <c r="X152" i="2"/>
  <c r="W152" i="2"/>
  <c r="V152" i="2"/>
  <c r="U152" i="2"/>
  <c r="T152" i="2"/>
  <c r="S152" i="2"/>
  <c r="R152" i="2"/>
  <c r="Q152" i="2"/>
  <c r="P152" i="2"/>
  <c r="O152" i="2"/>
  <c r="N152" i="2"/>
  <c r="M152" i="2"/>
  <c r="L152" i="2"/>
  <c r="I152" i="2"/>
  <c r="H152" i="2"/>
  <c r="G152" i="2"/>
  <c r="F152" i="2"/>
  <c r="AB150" i="2"/>
  <c r="AA150" i="2"/>
  <c r="Z150" i="2"/>
  <c r="Y150" i="2"/>
  <c r="X150" i="2"/>
  <c r="W150" i="2"/>
  <c r="V150" i="2"/>
  <c r="U150" i="2"/>
  <c r="T150" i="2"/>
  <c r="S150" i="2"/>
  <c r="R150" i="2"/>
  <c r="Q150" i="2"/>
  <c r="P150" i="2"/>
  <c r="O150" i="2"/>
  <c r="N150" i="2"/>
  <c r="M150" i="2"/>
  <c r="L150" i="2"/>
  <c r="I150" i="2"/>
  <c r="H150" i="2"/>
  <c r="G150" i="2"/>
  <c r="F150" i="2"/>
  <c r="AB148" i="2"/>
  <c r="AA148" i="2"/>
  <c r="Z148" i="2"/>
  <c r="Y148" i="2"/>
  <c r="X148" i="2"/>
  <c r="W148" i="2"/>
  <c r="V148" i="2"/>
  <c r="U148" i="2"/>
  <c r="T148" i="2"/>
  <c r="S148" i="2"/>
  <c r="R148" i="2"/>
  <c r="Q148" i="2"/>
  <c r="P148" i="2"/>
  <c r="O148" i="2"/>
  <c r="N148" i="2"/>
  <c r="M148" i="2"/>
  <c r="L148" i="2"/>
  <c r="I148" i="2"/>
  <c r="H148" i="2"/>
  <c r="G148" i="2"/>
  <c r="F148" i="2"/>
  <c r="AB146" i="2"/>
  <c r="AA146" i="2"/>
  <c r="Z146" i="2"/>
  <c r="Y146" i="2"/>
  <c r="X146" i="2"/>
  <c r="W146" i="2"/>
  <c r="V146" i="2"/>
  <c r="U146" i="2"/>
  <c r="T146" i="2"/>
  <c r="S146" i="2"/>
  <c r="R146" i="2"/>
  <c r="Q146" i="2"/>
  <c r="P146" i="2"/>
  <c r="O146" i="2"/>
  <c r="N146" i="2"/>
  <c r="M146" i="2"/>
  <c r="L146" i="2"/>
  <c r="I146" i="2"/>
  <c r="H146" i="2"/>
  <c r="G146" i="2"/>
  <c r="F146" i="2"/>
  <c r="AB132" i="2" l="1"/>
  <c r="AA132" i="2"/>
  <c r="Z132" i="2"/>
  <c r="Y132" i="2"/>
  <c r="X132" i="2"/>
  <c r="W132" i="2"/>
  <c r="V132" i="2"/>
  <c r="U132" i="2"/>
  <c r="T132" i="2"/>
  <c r="S132" i="2"/>
  <c r="R132" i="2"/>
  <c r="Q132" i="2"/>
  <c r="P132" i="2"/>
  <c r="O132" i="2"/>
  <c r="N132" i="2"/>
  <c r="M132" i="2"/>
  <c r="L132" i="2"/>
  <c r="I132" i="2"/>
  <c r="H132" i="2"/>
  <c r="G132" i="2"/>
  <c r="F132" i="2"/>
  <c r="AB130" i="2"/>
  <c r="AA130" i="2"/>
  <c r="Z130" i="2"/>
  <c r="Y130" i="2"/>
  <c r="X130" i="2"/>
  <c r="W130" i="2"/>
  <c r="V130" i="2"/>
  <c r="U130" i="2"/>
  <c r="T130" i="2"/>
  <c r="S130" i="2"/>
  <c r="R130" i="2"/>
  <c r="Q130" i="2"/>
  <c r="P130" i="2"/>
  <c r="O130" i="2"/>
  <c r="N130" i="2"/>
  <c r="M130" i="2"/>
  <c r="L130" i="2"/>
  <c r="I130" i="2"/>
  <c r="H130" i="2"/>
  <c r="G130" i="2"/>
  <c r="F130" i="2"/>
  <c r="AB126" i="2"/>
  <c r="AA126" i="2"/>
  <c r="Z126" i="2"/>
  <c r="Y126" i="2"/>
  <c r="X126" i="2"/>
  <c r="W126" i="2"/>
  <c r="V126" i="2"/>
  <c r="U126" i="2"/>
  <c r="T126" i="2"/>
  <c r="S126" i="2"/>
  <c r="R126" i="2"/>
  <c r="Q126" i="2"/>
  <c r="P126" i="2"/>
  <c r="O126" i="2"/>
  <c r="N126" i="2"/>
  <c r="M126" i="2"/>
  <c r="L126" i="2"/>
  <c r="I126" i="2"/>
  <c r="H126" i="2"/>
  <c r="G126" i="2"/>
  <c r="F126" i="2"/>
  <c r="AB124" i="2"/>
  <c r="AA124" i="2"/>
  <c r="Z124" i="2"/>
  <c r="Y124" i="2"/>
  <c r="X124" i="2"/>
  <c r="W124" i="2"/>
  <c r="V124" i="2"/>
  <c r="U124" i="2"/>
  <c r="T124" i="2"/>
  <c r="S124" i="2"/>
  <c r="R124" i="2"/>
  <c r="Q124" i="2"/>
  <c r="P124" i="2"/>
  <c r="O124" i="2"/>
  <c r="N124" i="2"/>
  <c r="M124" i="2"/>
  <c r="I124" i="2"/>
  <c r="H124" i="2"/>
  <c r="G124" i="2"/>
  <c r="F124" i="2"/>
  <c r="AB118" i="2"/>
  <c r="AA118" i="2"/>
  <c r="Z118" i="2"/>
  <c r="Y118" i="2"/>
  <c r="X118" i="2"/>
  <c r="W118" i="2"/>
  <c r="V118" i="2"/>
  <c r="U118" i="2"/>
  <c r="T118" i="2"/>
  <c r="S118" i="2"/>
  <c r="R118" i="2"/>
  <c r="Q118" i="2"/>
  <c r="P118" i="2"/>
  <c r="O118" i="2"/>
  <c r="N118" i="2"/>
  <c r="M118" i="2"/>
  <c r="L118" i="2"/>
  <c r="I118" i="2"/>
  <c r="H118" i="2"/>
  <c r="G118" i="2"/>
  <c r="F118" i="2"/>
  <c r="AB116" i="2"/>
  <c r="AA116" i="2"/>
  <c r="Z116" i="2"/>
  <c r="Y116" i="2"/>
  <c r="X116" i="2"/>
  <c r="W116" i="2"/>
  <c r="V116" i="2"/>
  <c r="U116" i="2"/>
  <c r="T116" i="2"/>
  <c r="S116" i="2"/>
  <c r="R116" i="2"/>
  <c r="Q116" i="2"/>
  <c r="P116" i="2"/>
  <c r="O116" i="2"/>
  <c r="N116" i="2"/>
  <c r="M116" i="2"/>
  <c r="L116" i="2"/>
  <c r="I116" i="2"/>
  <c r="H116" i="2"/>
  <c r="G116" i="2"/>
  <c r="F116" i="2"/>
  <c r="AB114" i="2"/>
  <c r="AA114" i="2"/>
  <c r="Z114" i="2"/>
  <c r="Y114" i="2"/>
  <c r="X114" i="2"/>
  <c r="W114" i="2"/>
  <c r="V114" i="2"/>
  <c r="U114" i="2"/>
  <c r="T114" i="2"/>
  <c r="S114" i="2"/>
  <c r="R114" i="2"/>
  <c r="Q114" i="2"/>
  <c r="P114" i="2"/>
  <c r="O114" i="2"/>
  <c r="N114" i="2"/>
  <c r="M114" i="2"/>
  <c r="L114" i="2"/>
  <c r="I114" i="2"/>
  <c r="H114" i="2"/>
  <c r="G114" i="2"/>
  <c r="F114" i="2"/>
  <c r="W110" i="2" l="1"/>
  <c r="W108" i="2"/>
  <c r="W106" i="2"/>
  <c r="W104" i="2"/>
  <c r="W102" i="2"/>
  <c r="AB88" i="2"/>
  <c r="AA88" i="2"/>
  <c r="Z88" i="2"/>
  <c r="Y88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I88" i="2"/>
  <c r="H88" i="2"/>
  <c r="G88" i="2"/>
  <c r="F88" i="2"/>
  <c r="AB86" i="2"/>
  <c r="AA86" i="2"/>
  <c r="Z86" i="2"/>
  <c r="Y86" i="2"/>
  <c r="X86" i="2"/>
  <c r="W86" i="2"/>
  <c r="V86" i="2"/>
  <c r="U86" i="2"/>
  <c r="T86" i="2"/>
  <c r="S86" i="2"/>
  <c r="R86" i="2"/>
  <c r="Q86" i="2"/>
  <c r="P86" i="2"/>
  <c r="O86" i="2"/>
  <c r="N86" i="2"/>
  <c r="M86" i="2"/>
  <c r="L86" i="2"/>
  <c r="I86" i="2"/>
  <c r="H86" i="2"/>
  <c r="G86" i="2"/>
  <c r="F86" i="2"/>
  <c r="AB84" i="2"/>
  <c r="AA84" i="2"/>
  <c r="Z84" i="2"/>
  <c r="Y84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I84" i="2"/>
  <c r="H84" i="2"/>
  <c r="G84" i="2"/>
  <c r="F84" i="2"/>
  <c r="AB80" i="2"/>
  <c r="AA80" i="2"/>
  <c r="Z80" i="2"/>
  <c r="Y80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I80" i="2"/>
  <c r="H80" i="2"/>
  <c r="G80" i="2"/>
  <c r="F80" i="2"/>
  <c r="AB78" i="2"/>
  <c r="AA78" i="2"/>
  <c r="Z78" i="2"/>
  <c r="Y78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I78" i="2"/>
  <c r="H78" i="2"/>
  <c r="G78" i="2"/>
  <c r="F78" i="2"/>
  <c r="AB76" i="2"/>
  <c r="AA76" i="2"/>
  <c r="Z76" i="2"/>
  <c r="Y76" i="2"/>
  <c r="X76" i="2"/>
  <c r="W76" i="2"/>
  <c r="V76" i="2"/>
  <c r="U76" i="2"/>
  <c r="T76" i="2"/>
  <c r="S76" i="2"/>
  <c r="R76" i="2"/>
  <c r="Q76" i="2"/>
  <c r="P76" i="2"/>
  <c r="O76" i="2"/>
  <c r="N76" i="2"/>
  <c r="M76" i="2"/>
  <c r="L76" i="2"/>
  <c r="I76" i="2"/>
  <c r="H76" i="2"/>
  <c r="G76" i="2"/>
  <c r="F76" i="2"/>
  <c r="AB74" i="2"/>
  <c r="AA74" i="2"/>
  <c r="Z74" i="2"/>
  <c r="Y74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I74" i="2"/>
  <c r="H74" i="2"/>
  <c r="G74" i="2"/>
  <c r="F74" i="2"/>
  <c r="AB72" i="2"/>
  <c r="AA72" i="2"/>
  <c r="Z72" i="2"/>
  <c r="Y72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I72" i="2"/>
  <c r="H72" i="2"/>
  <c r="G72" i="2"/>
  <c r="F72" i="2"/>
  <c r="AB70" i="2"/>
  <c r="AA70" i="2"/>
  <c r="Z70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I70" i="2"/>
  <c r="H70" i="2"/>
  <c r="G70" i="2"/>
  <c r="F70" i="2"/>
  <c r="L124" i="2" l="1"/>
  <c r="AB110" i="2"/>
  <c r="AA110" i="2"/>
  <c r="Z110" i="2"/>
  <c r="Y110" i="2"/>
  <c r="X110" i="2"/>
  <c r="V110" i="2"/>
  <c r="U110" i="2"/>
  <c r="T110" i="2"/>
  <c r="S110" i="2"/>
  <c r="R110" i="2"/>
  <c r="Q110" i="2"/>
  <c r="P110" i="2"/>
  <c r="O110" i="2"/>
  <c r="N110" i="2"/>
  <c r="M110" i="2"/>
  <c r="L110" i="2"/>
  <c r="I110" i="2"/>
  <c r="H110" i="2"/>
  <c r="G110" i="2"/>
  <c r="F110" i="2"/>
  <c r="AB108" i="2"/>
  <c r="AA108" i="2"/>
  <c r="Z108" i="2"/>
  <c r="Y108" i="2"/>
  <c r="X108" i="2"/>
  <c r="V108" i="2"/>
  <c r="U108" i="2"/>
  <c r="T108" i="2"/>
  <c r="S108" i="2"/>
  <c r="R108" i="2"/>
  <c r="Q108" i="2"/>
  <c r="P108" i="2"/>
  <c r="O108" i="2"/>
  <c r="N108" i="2"/>
  <c r="M108" i="2"/>
  <c r="L108" i="2"/>
  <c r="I108" i="2"/>
  <c r="H108" i="2"/>
  <c r="G108" i="2"/>
  <c r="F108" i="2"/>
  <c r="AB106" i="2"/>
  <c r="AA106" i="2"/>
  <c r="Z106" i="2"/>
  <c r="Y106" i="2"/>
  <c r="X106" i="2"/>
  <c r="V106" i="2"/>
  <c r="U106" i="2"/>
  <c r="T106" i="2"/>
  <c r="S106" i="2"/>
  <c r="R106" i="2"/>
  <c r="Q106" i="2"/>
  <c r="P106" i="2"/>
  <c r="O106" i="2"/>
  <c r="N106" i="2"/>
  <c r="M106" i="2"/>
  <c r="L106" i="2"/>
  <c r="I106" i="2"/>
  <c r="H106" i="2"/>
  <c r="G106" i="2"/>
  <c r="F106" i="2"/>
  <c r="AB104" i="2"/>
  <c r="AA104" i="2"/>
  <c r="Z104" i="2"/>
  <c r="Y104" i="2"/>
  <c r="X104" i="2"/>
  <c r="V104" i="2"/>
  <c r="U104" i="2"/>
  <c r="T104" i="2"/>
  <c r="S104" i="2"/>
  <c r="R104" i="2"/>
  <c r="Q104" i="2"/>
  <c r="P104" i="2"/>
  <c r="O104" i="2"/>
  <c r="N104" i="2"/>
  <c r="M104" i="2"/>
  <c r="L104" i="2"/>
  <c r="I104" i="2"/>
  <c r="H104" i="2"/>
  <c r="G104" i="2"/>
  <c r="F104" i="2"/>
  <c r="AB102" i="2"/>
  <c r="AA102" i="2"/>
  <c r="Z102" i="2"/>
  <c r="Y102" i="2"/>
  <c r="X102" i="2"/>
  <c r="V102" i="2"/>
  <c r="U102" i="2"/>
  <c r="T102" i="2"/>
  <c r="S102" i="2"/>
  <c r="R102" i="2"/>
  <c r="Q102" i="2"/>
  <c r="P102" i="2"/>
  <c r="O102" i="2"/>
  <c r="N102" i="2"/>
  <c r="M102" i="2"/>
  <c r="L102" i="2"/>
  <c r="I102" i="2"/>
  <c r="H102" i="2"/>
  <c r="G102" i="2"/>
  <c r="F102" i="2"/>
  <c r="D77" i="2"/>
  <c r="D75" i="2"/>
  <c r="C75" i="2"/>
  <c r="AB66" i="2"/>
  <c r="AA66" i="2"/>
  <c r="Z66" i="2"/>
  <c r="Y66" i="2"/>
  <c r="X66" i="2"/>
  <c r="W66" i="2"/>
  <c r="V66" i="2"/>
  <c r="U66" i="2"/>
  <c r="S66" i="2"/>
  <c r="R66" i="2"/>
  <c r="Q66" i="2"/>
  <c r="P66" i="2"/>
  <c r="O66" i="2"/>
  <c r="N66" i="2"/>
  <c r="M66" i="2"/>
  <c r="L66" i="2"/>
  <c r="I66" i="2"/>
  <c r="H66" i="2"/>
  <c r="G66" i="2"/>
  <c r="F66" i="2"/>
  <c r="AB64" i="2"/>
  <c r="AA64" i="2"/>
  <c r="Z64" i="2"/>
  <c r="Y64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I64" i="2"/>
  <c r="H64" i="2"/>
  <c r="G64" i="2"/>
  <c r="F64" i="2"/>
  <c r="AB62" i="2"/>
  <c r="AA62" i="2"/>
  <c r="Z62" i="2"/>
  <c r="Y62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I62" i="2"/>
  <c r="H62" i="2"/>
  <c r="G62" i="2"/>
  <c r="F62" i="2"/>
  <c r="AB60" i="2"/>
  <c r="AA60" i="2"/>
  <c r="Z60" i="2"/>
  <c r="Y60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I60" i="2"/>
  <c r="H60" i="2"/>
  <c r="G60" i="2"/>
  <c r="F60" i="2"/>
  <c r="D23" i="2"/>
  <c r="AB56" i="2"/>
  <c r="AA56" i="2"/>
  <c r="Z56" i="2"/>
  <c r="Y56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I56" i="2"/>
  <c r="H56" i="2"/>
  <c r="G56" i="2"/>
  <c r="F56" i="2"/>
  <c r="AB54" i="2"/>
  <c r="AA54" i="2"/>
  <c r="Z54" i="2"/>
  <c r="Y54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I54" i="2"/>
  <c r="H54" i="2"/>
  <c r="G54" i="2"/>
  <c r="F54" i="2"/>
  <c r="AB52" i="2"/>
  <c r="AA52" i="2"/>
  <c r="Z52" i="2"/>
  <c r="Y52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I52" i="2"/>
  <c r="H52" i="2"/>
  <c r="G52" i="2"/>
  <c r="F52" i="2"/>
  <c r="AB50" i="2"/>
  <c r="AA50" i="2"/>
  <c r="Z50" i="2"/>
  <c r="Y50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I50" i="2"/>
  <c r="H50" i="2"/>
  <c r="G50" i="2"/>
  <c r="F50" i="2"/>
  <c r="AB48" i="2"/>
  <c r="AA48" i="2"/>
  <c r="Z48" i="2"/>
  <c r="Y48" i="2"/>
  <c r="X48" i="2"/>
  <c r="W48" i="2"/>
  <c r="V48" i="2"/>
  <c r="U48" i="2"/>
  <c r="T48" i="2"/>
  <c r="S48" i="2"/>
  <c r="R48" i="2"/>
  <c r="Q48" i="2"/>
  <c r="P48" i="2"/>
  <c r="O48" i="2"/>
  <c r="N48" i="2"/>
  <c r="M48" i="2"/>
  <c r="L48" i="2"/>
  <c r="I48" i="2"/>
  <c r="H48" i="2"/>
  <c r="G48" i="2"/>
  <c r="F48" i="2"/>
  <c r="D19" i="2" l="1"/>
  <c r="D7" i="2"/>
  <c r="C19" i="2"/>
  <c r="AB34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I34" i="2"/>
  <c r="H34" i="2"/>
  <c r="G34" i="2"/>
  <c r="F34" i="2"/>
  <c r="AB32" i="2"/>
  <c r="AA32" i="2"/>
  <c r="Z32" i="2"/>
  <c r="Y32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I32" i="2"/>
  <c r="H32" i="2"/>
  <c r="G32" i="2"/>
  <c r="F32" i="2"/>
  <c r="AB30" i="2"/>
  <c r="AA30" i="2"/>
  <c r="Z30" i="2"/>
  <c r="Y30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I30" i="2"/>
  <c r="H30" i="2"/>
  <c r="G30" i="2"/>
  <c r="F30" i="2"/>
  <c r="AA26" i="2"/>
  <c r="Z26" i="2"/>
  <c r="Y26" i="2"/>
  <c r="X26" i="2"/>
  <c r="W26" i="2"/>
  <c r="V26" i="2"/>
  <c r="U26" i="2"/>
  <c r="T26" i="2"/>
  <c r="S26" i="2"/>
  <c r="R26" i="2"/>
  <c r="Q26" i="2"/>
  <c r="P26" i="2"/>
  <c r="O26" i="2"/>
  <c r="N26" i="2"/>
  <c r="M26" i="2"/>
  <c r="L26" i="2"/>
  <c r="I26" i="2"/>
  <c r="H26" i="2"/>
  <c r="G26" i="2"/>
  <c r="F26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I24" i="2"/>
  <c r="H24" i="2"/>
  <c r="G24" i="2"/>
  <c r="F24" i="2"/>
  <c r="AB22" i="2"/>
  <c r="AA22" i="2"/>
  <c r="Z22" i="2"/>
  <c r="Y22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I22" i="2"/>
  <c r="H22" i="2"/>
  <c r="G22" i="2"/>
  <c r="F22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I18" i="2"/>
  <c r="H18" i="2"/>
  <c r="G18" i="2"/>
  <c r="F18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I16" i="2"/>
  <c r="H16" i="2"/>
  <c r="G16" i="2"/>
  <c r="F16" i="2"/>
  <c r="AB14" i="2"/>
  <c r="AA14" i="2"/>
  <c r="Z14" i="2"/>
  <c r="Y14" i="2"/>
  <c r="X14" i="2"/>
  <c r="W14" i="2"/>
  <c r="V14" i="2"/>
  <c r="U14" i="2"/>
  <c r="T14" i="2"/>
  <c r="S14" i="2"/>
  <c r="R14" i="2"/>
  <c r="Q14" i="2"/>
  <c r="P14" i="2"/>
  <c r="O14" i="2"/>
  <c r="M14" i="2"/>
  <c r="L14" i="2"/>
  <c r="I14" i="2"/>
  <c r="H14" i="2"/>
  <c r="G14" i="2"/>
  <c r="F14" i="2"/>
  <c r="AB12" i="2"/>
  <c r="AA12" i="2"/>
  <c r="Z12" i="2"/>
  <c r="Y12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I12" i="2"/>
  <c r="H12" i="2"/>
  <c r="G12" i="2"/>
  <c r="F12" i="2"/>
  <c r="AB10" i="2"/>
  <c r="AA10" i="2"/>
  <c r="Z10" i="2"/>
  <c r="Y10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I10" i="2"/>
  <c r="H10" i="2"/>
  <c r="G10" i="2"/>
  <c r="F10" i="2"/>
  <c r="U85" i="1"/>
  <c r="E86" i="1"/>
  <c r="F86" i="1"/>
  <c r="G86" i="1"/>
  <c r="H86" i="1"/>
  <c r="I86" i="1"/>
  <c r="K86" i="1"/>
  <c r="L86" i="1"/>
  <c r="M86" i="1"/>
  <c r="N86" i="1"/>
  <c r="O86" i="1"/>
  <c r="P86" i="1"/>
  <c r="Q86" i="1"/>
  <c r="R86" i="1"/>
  <c r="S86" i="1"/>
  <c r="T86" i="1"/>
  <c r="U86" i="1" s="1"/>
  <c r="V86" i="1"/>
  <c r="W86" i="1"/>
  <c r="X86" i="1"/>
  <c r="Y86" i="1"/>
  <c r="Z86" i="1"/>
  <c r="AA86" i="1"/>
  <c r="AB86" i="1"/>
  <c r="D401" i="1"/>
  <c r="C401" i="1"/>
  <c r="B401" i="1"/>
  <c r="U399" i="1"/>
  <c r="U400" i="1" s="1"/>
  <c r="AB398" i="1"/>
  <c r="AA398" i="1"/>
  <c r="Z398" i="1"/>
  <c r="Y398" i="1"/>
  <c r="X398" i="1"/>
  <c r="W398" i="1"/>
  <c r="V398" i="1"/>
  <c r="U398" i="1"/>
  <c r="T398" i="1"/>
  <c r="S398" i="1"/>
  <c r="P398" i="1"/>
  <c r="O398" i="1"/>
  <c r="N398" i="1"/>
  <c r="L398" i="1"/>
  <c r="I398" i="1"/>
  <c r="H398" i="1"/>
  <c r="G398" i="1"/>
  <c r="F398" i="1"/>
  <c r="K398" i="1" s="1"/>
  <c r="E398" i="1"/>
  <c r="AB394" i="1"/>
  <c r="AA394" i="1"/>
  <c r="Z394" i="1"/>
  <c r="Y394" i="1"/>
  <c r="X394" i="1"/>
  <c r="W394" i="1"/>
  <c r="V394" i="1"/>
  <c r="T394" i="1"/>
  <c r="U394" i="1" s="1"/>
  <c r="S394" i="1"/>
  <c r="R394" i="1"/>
  <c r="Q394" i="1"/>
  <c r="P394" i="1"/>
  <c r="O394" i="1"/>
  <c r="N394" i="1"/>
  <c r="M394" i="1"/>
  <c r="L394" i="1"/>
  <c r="K394" i="1"/>
  <c r="I394" i="1"/>
  <c r="H394" i="1"/>
  <c r="G394" i="1"/>
  <c r="F394" i="1"/>
  <c r="E394" i="1"/>
  <c r="U393" i="1"/>
  <c r="AB392" i="1"/>
  <c r="AA392" i="1"/>
  <c r="Z392" i="1"/>
  <c r="Y392" i="1"/>
  <c r="X392" i="1"/>
  <c r="W392" i="1"/>
  <c r="V392" i="1"/>
  <c r="T392" i="1"/>
  <c r="U392" i="1" s="1"/>
  <c r="S392" i="1"/>
  <c r="R392" i="1"/>
  <c r="Q392" i="1"/>
  <c r="P392" i="1"/>
  <c r="O392" i="1"/>
  <c r="N392" i="1"/>
  <c r="M392" i="1"/>
  <c r="L392" i="1"/>
  <c r="K392" i="1"/>
  <c r="I392" i="1"/>
  <c r="H392" i="1"/>
  <c r="G392" i="1"/>
  <c r="F392" i="1"/>
  <c r="E392" i="1"/>
  <c r="U391" i="1"/>
  <c r="AB390" i="1"/>
  <c r="AA390" i="1"/>
  <c r="Z390" i="1"/>
  <c r="Y390" i="1"/>
  <c r="X390" i="1"/>
  <c r="W390" i="1"/>
  <c r="V390" i="1"/>
  <c r="T390" i="1"/>
  <c r="U390" i="1" s="1"/>
  <c r="S390" i="1"/>
  <c r="R390" i="1"/>
  <c r="Q390" i="1"/>
  <c r="P390" i="1"/>
  <c r="O390" i="1"/>
  <c r="N390" i="1"/>
  <c r="M390" i="1"/>
  <c r="L390" i="1"/>
  <c r="K390" i="1"/>
  <c r="I390" i="1"/>
  <c r="H390" i="1"/>
  <c r="G390" i="1"/>
  <c r="F390" i="1"/>
  <c r="E390" i="1"/>
  <c r="U389" i="1"/>
  <c r="AB388" i="1"/>
  <c r="AA388" i="1"/>
  <c r="Z388" i="1"/>
  <c r="Y388" i="1"/>
  <c r="X388" i="1"/>
  <c r="W388" i="1"/>
  <c r="V388" i="1"/>
  <c r="T388" i="1"/>
  <c r="U388" i="1" s="1"/>
  <c r="S388" i="1"/>
  <c r="R388" i="1"/>
  <c r="Q388" i="1"/>
  <c r="P388" i="1"/>
  <c r="O388" i="1"/>
  <c r="N388" i="1"/>
  <c r="M388" i="1"/>
  <c r="L388" i="1"/>
  <c r="I388" i="1"/>
  <c r="H388" i="1"/>
  <c r="G388" i="1"/>
  <c r="F388" i="1"/>
  <c r="E388" i="1"/>
  <c r="U387" i="1"/>
  <c r="AB386" i="1"/>
  <c r="AA386" i="1"/>
  <c r="Z386" i="1"/>
  <c r="Y386" i="1"/>
  <c r="X386" i="1"/>
  <c r="W386" i="1"/>
  <c r="V386" i="1"/>
  <c r="T386" i="1"/>
  <c r="U386" i="1" s="1"/>
  <c r="S386" i="1"/>
  <c r="R386" i="1"/>
  <c r="Q386" i="1"/>
  <c r="P386" i="1"/>
  <c r="O386" i="1"/>
  <c r="N386" i="1"/>
  <c r="M386" i="1"/>
  <c r="L386" i="1"/>
  <c r="K386" i="1"/>
  <c r="I386" i="1"/>
  <c r="H386" i="1"/>
  <c r="G386" i="1"/>
  <c r="F386" i="1"/>
  <c r="E386" i="1"/>
  <c r="U385" i="1"/>
  <c r="AB384" i="1"/>
  <c r="AA384" i="1"/>
  <c r="Z384" i="1"/>
  <c r="Y384" i="1"/>
  <c r="X384" i="1"/>
  <c r="W384" i="1"/>
  <c r="V384" i="1"/>
  <c r="T384" i="1"/>
  <c r="S384" i="1"/>
  <c r="R384" i="1"/>
  <c r="Q384" i="1"/>
  <c r="P384" i="1"/>
  <c r="O384" i="1"/>
  <c r="N384" i="1"/>
  <c r="M384" i="1"/>
  <c r="L384" i="1"/>
  <c r="K384" i="1"/>
  <c r="I384" i="1"/>
  <c r="H384" i="1"/>
  <c r="G384" i="1"/>
  <c r="F384" i="1"/>
  <c r="E384" i="1"/>
  <c r="U383" i="1"/>
  <c r="D381" i="1"/>
  <c r="C381" i="1"/>
  <c r="B381" i="1"/>
  <c r="AB380" i="1"/>
  <c r="AA380" i="1"/>
  <c r="Z380" i="1"/>
  <c r="Y380" i="1"/>
  <c r="X380" i="1"/>
  <c r="W380" i="1"/>
  <c r="V380" i="1"/>
  <c r="T380" i="1"/>
  <c r="U380" i="1" s="1"/>
  <c r="S380" i="1"/>
  <c r="R380" i="1"/>
  <c r="Q380" i="1"/>
  <c r="P380" i="1"/>
  <c r="O380" i="1"/>
  <c r="N380" i="1"/>
  <c r="M380" i="1"/>
  <c r="L380" i="1"/>
  <c r="K380" i="1"/>
  <c r="I380" i="1"/>
  <c r="H380" i="1"/>
  <c r="G380" i="1"/>
  <c r="F380" i="1"/>
  <c r="E380" i="1"/>
  <c r="U379" i="1"/>
  <c r="AB378" i="1"/>
  <c r="AA378" i="1"/>
  <c r="Z378" i="1"/>
  <c r="Y378" i="1"/>
  <c r="X378" i="1"/>
  <c r="W378" i="1"/>
  <c r="V378" i="1"/>
  <c r="T378" i="1"/>
  <c r="U378" i="1" s="1"/>
  <c r="S378" i="1"/>
  <c r="R378" i="1"/>
  <c r="Q378" i="1"/>
  <c r="P378" i="1"/>
  <c r="O378" i="1"/>
  <c r="N378" i="1"/>
  <c r="M378" i="1"/>
  <c r="L378" i="1"/>
  <c r="K378" i="1"/>
  <c r="I378" i="1"/>
  <c r="H378" i="1"/>
  <c r="G378" i="1"/>
  <c r="F378" i="1"/>
  <c r="E378" i="1"/>
  <c r="U377" i="1"/>
  <c r="AB376" i="1"/>
  <c r="AA376" i="1"/>
  <c r="Z376" i="1"/>
  <c r="Y376" i="1"/>
  <c r="X376" i="1"/>
  <c r="W376" i="1"/>
  <c r="V376" i="1"/>
  <c r="T376" i="1"/>
  <c r="U376" i="1" s="1"/>
  <c r="S376" i="1"/>
  <c r="R376" i="1"/>
  <c r="Q376" i="1"/>
  <c r="P376" i="1"/>
  <c r="O376" i="1"/>
  <c r="N376" i="1"/>
  <c r="M376" i="1"/>
  <c r="L376" i="1"/>
  <c r="K376" i="1"/>
  <c r="H376" i="1"/>
  <c r="G376" i="1"/>
  <c r="F376" i="1"/>
  <c r="E376" i="1"/>
  <c r="U375" i="1"/>
  <c r="AB374" i="1"/>
  <c r="AA374" i="1"/>
  <c r="Z374" i="1"/>
  <c r="Y374" i="1"/>
  <c r="X374" i="1"/>
  <c r="W374" i="1"/>
  <c r="V374" i="1"/>
  <c r="T374" i="1"/>
  <c r="U374" i="1" s="1"/>
  <c r="S374" i="1"/>
  <c r="R374" i="1"/>
  <c r="Q374" i="1"/>
  <c r="P374" i="1"/>
  <c r="O374" i="1"/>
  <c r="N374" i="1"/>
  <c r="M374" i="1"/>
  <c r="L374" i="1"/>
  <c r="K374" i="1"/>
  <c r="I374" i="1"/>
  <c r="H374" i="1"/>
  <c r="G374" i="1"/>
  <c r="F374" i="1"/>
  <c r="E374" i="1"/>
  <c r="U373" i="1"/>
  <c r="AB372" i="1"/>
  <c r="AA372" i="1"/>
  <c r="Z372" i="1"/>
  <c r="Y372" i="1"/>
  <c r="X372" i="1"/>
  <c r="W372" i="1"/>
  <c r="V372" i="1"/>
  <c r="T372" i="1"/>
  <c r="U372" i="1" s="1"/>
  <c r="S372" i="1"/>
  <c r="R372" i="1"/>
  <c r="Q372" i="1"/>
  <c r="P372" i="1"/>
  <c r="O372" i="1"/>
  <c r="N372" i="1"/>
  <c r="M372" i="1"/>
  <c r="L372" i="1"/>
  <c r="K372" i="1"/>
  <c r="I372" i="1"/>
  <c r="H372" i="1"/>
  <c r="G372" i="1"/>
  <c r="F372" i="1"/>
  <c r="E372" i="1"/>
  <c r="U371" i="1"/>
  <c r="D369" i="1"/>
  <c r="C369" i="1"/>
  <c r="B369" i="1"/>
  <c r="AB368" i="1"/>
  <c r="AA368" i="1"/>
  <c r="Z368" i="1"/>
  <c r="Y368" i="1"/>
  <c r="X368" i="1"/>
  <c r="W368" i="1"/>
  <c r="V368" i="1"/>
  <c r="T368" i="1"/>
  <c r="U368" i="1" s="1"/>
  <c r="S368" i="1"/>
  <c r="R368" i="1"/>
  <c r="Q368" i="1"/>
  <c r="P368" i="1"/>
  <c r="O368" i="1"/>
  <c r="N368" i="1"/>
  <c r="M368" i="1"/>
  <c r="L368" i="1"/>
  <c r="K368" i="1"/>
  <c r="I368" i="1"/>
  <c r="H368" i="1"/>
  <c r="G368" i="1"/>
  <c r="F368" i="1"/>
  <c r="E368" i="1"/>
  <c r="U367" i="1"/>
  <c r="AB366" i="1"/>
  <c r="AA366" i="1"/>
  <c r="Z366" i="1"/>
  <c r="Y366" i="1"/>
  <c r="X366" i="1"/>
  <c r="W366" i="1"/>
  <c r="V366" i="1"/>
  <c r="T366" i="1"/>
  <c r="U366" i="1" s="1"/>
  <c r="S366" i="1"/>
  <c r="R366" i="1"/>
  <c r="Q366" i="1"/>
  <c r="P366" i="1"/>
  <c r="O366" i="1"/>
  <c r="N366" i="1"/>
  <c r="M366" i="1"/>
  <c r="L366" i="1"/>
  <c r="K366" i="1"/>
  <c r="I366" i="1"/>
  <c r="H366" i="1"/>
  <c r="G366" i="1"/>
  <c r="F366" i="1"/>
  <c r="E366" i="1"/>
  <c r="U365" i="1"/>
  <c r="AB364" i="1"/>
  <c r="AA364" i="1"/>
  <c r="Z364" i="1"/>
  <c r="Y364" i="1"/>
  <c r="X364" i="1"/>
  <c r="W364" i="1"/>
  <c r="V364" i="1"/>
  <c r="T364" i="1"/>
  <c r="U364" i="1" s="1"/>
  <c r="S364" i="1"/>
  <c r="R364" i="1"/>
  <c r="Q364" i="1"/>
  <c r="P364" i="1"/>
  <c r="O364" i="1"/>
  <c r="N364" i="1"/>
  <c r="M364" i="1"/>
  <c r="L364" i="1"/>
  <c r="K364" i="1"/>
  <c r="I364" i="1"/>
  <c r="H364" i="1"/>
  <c r="G364" i="1"/>
  <c r="F364" i="1"/>
  <c r="E364" i="1"/>
  <c r="U363" i="1"/>
  <c r="AB362" i="1"/>
  <c r="AA362" i="1"/>
  <c r="Z362" i="1"/>
  <c r="Y362" i="1"/>
  <c r="X362" i="1"/>
  <c r="W362" i="1"/>
  <c r="V362" i="1"/>
  <c r="T362" i="1"/>
  <c r="U362" i="1" s="1"/>
  <c r="S362" i="1"/>
  <c r="R362" i="1"/>
  <c r="Q362" i="1"/>
  <c r="P362" i="1"/>
  <c r="O362" i="1"/>
  <c r="N362" i="1"/>
  <c r="M362" i="1"/>
  <c r="L362" i="1"/>
  <c r="K362" i="1"/>
  <c r="I362" i="1"/>
  <c r="H362" i="1"/>
  <c r="G362" i="1"/>
  <c r="F362" i="1"/>
  <c r="E362" i="1"/>
  <c r="U361" i="1"/>
  <c r="AB360" i="1"/>
  <c r="AA360" i="1"/>
  <c r="Z360" i="1"/>
  <c r="Y360" i="1"/>
  <c r="X360" i="1"/>
  <c r="W360" i="1"/>
  <c r="V360" i="1"/>
  <c r="T360" i="1"/>
  <c r="U360" i="1" s="1"/>
  <c r="S360" i="1"/>
  <c r="R360" i="1"/>
  <c r="Q360" i="1"/>
  <c r="P360" i="1"/>
  <c r="O360" i="1"/>
  <c r="N360" i="1"/>
  <c r="M360" i="1"/>
  <c r="L360" i="1"/>
  <c r="K360" i="1"/>
  <c r="I360" i="1"/>
  <c r="H360" i="1"/>
  <c r="G360" i="1"/>
  <c r="F360" i="1"/>
  <c r="E360" i="1"/>
  <c r="U359" i="1"/>
  <c r="D357" i="1"/>
  <c r="C357" i="1"/>
  <c r="B357" i="1"/>
  <c r="AB356" i="1"/>
  <c r="AA356" i="1"/>
  <c r="Z356" i="1"/>
  <c r="Y356" i="1"/>
  <c r="X356" i="1"/>
  <c r="W356" i="1"/>
  <c r="V356" i="1"/>
  <c r="T356" i="1"/>
  <c r="U356" i="1" s="1"/>
  <c r="S356" i="1"/>
  <c r="R356" i="1"/>
  <c r="Q356" i="1"/>
  <c r="P356" i="1"/>
  <c r="O356" i="1"/>
  <c r="N356" i="1"/>
  <c r="M356" i="1"/>
  <c r="L356" i="1"/>
  <c r="K356" i="1"/>
  <c r="I356" i="1"/>
  <c r="H356" i="1"/>
  <c r="G356" i="1"/>
  <c r="F356" i="1"/>
  <c r="E356" i="1"/>
  <c r="U355" i="1"/>
  <c r="AB354" i="1"/>
  <c r="AA354" i="1"/>
  <c r="Z354" i="1"/>
  <c r="Y354" i="1"/>
  <c r="X354" i="1"/>
  <c r="W354" i="1"/>
  <c r="V354" i="1"/>
  <c r="T354" i="1"/>
  <c r="U354" i="1" s="1"/>
  <c r="S354" i="1"/>
  <c r="R354" i="1"/>
  <c r="Q354" i="1"/>
  <c r="P354" i="1"/>
  <c r="O354" i="1"/>
  <c r="N354" i="1"/>
  <c r="M354" i="1"/>
  <c r="L354" i="1"/>
  <c r="K354" i="1"/>
  <c r="I354" i="1"/>
  <c r="H354" i="1"/>
  <c r="G354" i="1"/>
  <c r="F354" i="1"/>
  <c r="E354" i="1"/>
  <c r="U353" i="1"/>
  <c r="AB352" i="1"/>
  <c r="AA352" i="1"/>
  <c r="Z352" i="1"/>
  <c r="Y352" i="1"/>
  <c r="X352" i="1"/>
  <c r="W352" i="1"/>
  <c r="V352" i="1"/>
  <c r="T352" i="1"/>
  <c r="U352" i="1" s="1"/>
  <c r="S352" i="1"/>
  <c r="R352" i="1"/>
  <c r="Q352" i="1"/>
  <c r="P352" i="1"/>
  <c r="O352" i="1"/>
  <c r="N352" i="1"/>
  <c r="M352" i="1"/>
  <c r="L352" i="1"/>
  <c r="K352" i="1"/>
  <c r="I352" i="1"/>
  <c r="H352" i="1"/>
  <c r="G352" i="1"/>
  <c r="F352" i="1"/>
  <c r="E352" i="1"/>
  <c r="U351" i="1"/>
  <c r="AB350" i="1"/>
  <c r="AA350" i="1"/>
  <c r="Z350" i="1"/>
  <c r="Y350" i="1"/>
  <c r="X350" i="1"/>
  <c r="W350" i="1"/>
  <c r="V350" i="1"/>
  <c r="T350" i="1"/>
  <c r="U350" i="1" s="1"/>
  <c r="S350" i="1"/>
  <c r="R350" i="1"/>
  <c r="Q350" i="1"/>
  <c r="P350" i="1"/>
  <c r="O350" i="1"/>
  <c r="N350" i="1"/>
  <c r="M350" i="1"/>
  <c r="L350" i="1"/>
  <c r="K350" i="1"/>
  <c r="I350" i="1"/>
  <c r="H350" i="1"/>
  <c r="G350" i="1"/>
  <c r="F350" i="1"/>
  <c r="E350" i="1"/>
  <c r="U349" i="1"/>
  <c r="AB348" i="1"/>
  <c r="AA348" i="1"/>
  <c r="Z348" i="1"/>
  <c r="Y348" i="1"/>
  <c r="X348" i="1"/>
  <c r="W348" i="1"/>
  <c r="V348" i="1"/>
  <c r="T348" i="1"/>
  <c r="U348" i="1" s="1"/>
  <c r="S348" i="1"/>
  <c r="R348" i="1"/>
  <c r="Q348" i="1"/>
  <c r="P348" i="1"/>
  <c r="O348" i="1"/>
  <c r="N348" i="1"/>
  <c r="M348" i="1"/>
  <c r="L348" i="1"/>
  <c r="K348" i="1"/>
  <c r="I348" i="1"/>
  <c r="H348" i="1"/>
  <c r="G348" i="1"/>
  <c r="F348" i="1"/>
  <c r="E348" i="1"/>
  <c r="U347" i="1"/>
  <c r="AB346" i="1"/>
  <c r="AA346" i="1"/>
  <c r="Z346" i="1"/>
  <c r="Y346" i="1"/>
  <c r="X346" i="1"/>
  <c r="W346" i="1"/>
  <c r="V346" i="1"/>
  <c r="T346" i="1"/>
  <c r="U346" i="1" s="1"/>
  <c r="S346" i="1"/>
  <c r="R346" i="1"/>
  <c r="Q346" i="1"/>
  <c r="P346" i="1"/>
  <c r="O346" i="1"/>
  <c r="N346" i="1"/>
  <c r="M346" i="1"/>
  <c r="L346" i="1"/>
  <c r="K346" i="1"/>
  <c r="I346" i="1"/>
  <c r="H346" i="1"/>
  <c r="G346" i="1"/>
  <c r="F346" i="1"/>
  <c r="E346" i="1"/>
  <c r="U345" i="1"/>
  <c r="D341" i="1"/>
  <c r="C341" i="1"/>
  <c r="B341" i="1"/>
  <c r="AB340" i="1"/>
  <c r="AA340" i="1"/>
  <c r="Z340" i="1"/>
  <c r="Y340" i="1"/>
  <c r="X340" i="1"/>
  <c r="W340" i="1"/>
  <c r="V340" i="1"/>
  <c r="T340" i="1"/>
  <c r="U340" i="1" s="1"/>
  <c r="S340" i="1"/>
  <c r="R340" i="1"/>
  <c r="Q340" i="1"/>
  <c r="P340" i="1"/>
  <c r="O340" i="1"/>
  <c r="N340" i="1"/>
  <c r="M340" i="1"/>
  <c r="L340" i="1"/>
  <c r="K340" i="1"/>
  <c r="I340" i="1"/>
  <c r="H340" i="1"/>
  <c r="G340" i="1"/>
  <c r="F340" i="1"/>
  <c r="E340" i="1"/>
  <c r="U339" i="1"/>
  <c r="AB338" i="1"/>
  <c r="AA338" i="1"/>
  <c r="Z338" i="1"/>
  <c r="Y338" i="1"/>
  <c r="X338" i="1"/>
  <c r="W338" i="1"/>
  <c r="V338" i="1"/>
  <c r="T338" i="1"/>
  <c r="U338" i="1" s="1"/>
  <c r="S338" i="1"/>
  <c r="R338" i="1"/>
  <c r="Q338" i="1"/>
  <c r="P338" i="1"/>
  <c r="O338" i="1"/>
  <c r="N338" i="1"/>
  <c r="M338" i="1"/>
  <c r="L338" i="1"/>
  <c r="K338" i="1"/>
  <c r="I338" i="1"/>
  <c r="H338" i="1"/>
  <c r="G338" i="1"/>
  <c r="F338" i="1"/>
  <c r="E338" i="1"/>
  <c r="U337" i="1"/>
  <c r="AB336" i="1"/>
  <c r="AA336" i="1"/>
  <c r="Z336" i="1"/>
  <c r="Y336" i="1"/>
  <c r="X336" i="1"/>
  <c r="W336" i="1"/>
  <c r="V336" i="1"/>
  <c r="T336" i="1"/>
  <c r="U336" i="1" s="1"/>
  <c r="S336" i="1"/>
  <c r="R336" i="1"/>
  <c r="Q336" i="1"/>
  <c r="P336" i="1"/>
  <c r="O336" i="1"/>
  <c r="N336" i="1"/>
  <c r="M336" i="1"/>
  <c r="L336" i="1"/>
  <c r="K336" i="1"/>
  <c r="I336" i="1"/>
  <c r="H336" i="1"/>
  <c r="G336" i="1"/>
  <c r="F336" i="1"/>
  <c r="E336" i="1"/>
  <c r="U335" i="1"/>
  <c r="AB334" i="1"/>
  <c r="AA334" i="1"/>
  <c r="Z334" i="1"/>
  <c r="Y334" i="1"/>
  <c r="X334" i="1"/>
  <c r="W334" i="1"/>
  <c r="V334" i="1"/>
  <c r="T334" i="1"/>
  <c r="U334" i="1" s="1"/>
  <c r="S334" i="1"/>
  <c r="R334" i="1"/>
  <c r="Q334" i="1"/>
  <c r="P334" i="1"/>
  <c r="O334" i="1"/>
  <c r="N334" i="1"/>
  <c r="M334" i="1"/>
  <c r="L334" i="1"/>
  <c r="K334" i="1"/>
  <c r="I334" i="1"/>
  <c r="H334" i="1"/>
  <c r="G334" i="1"/>
  <c r="F334" i="1"/>
  <c r="E334" i="1"/>
  <c r="U333" i="1"/>
  <c r="AB332" i="1"/>
  <c r="AA332" i="1"/>
  <c r="Z332" i="1"/>
  <c r="Y332" i="1"/>
  <c r="X332" i="1"/>
  <c r="W332" i="1"/>
  <c r="V332" i="1"/>
  <c r="T332" i="1"/>
  <c r="U332" i="1" s="1"/>
  <c r="S332" i="1"/>
  <c r="R332" i="1"/>
  <c r="Q332" i="1"/>
  <c r="P332" i="1"/>
  <c r="O332" i="1"/>
  <c r="N332" i="1"/>
  <c r="M332" i="1"/>
  <c r="L332" i="1"/>
  <c r="K332" i="1"/>
  <c r="I332" i="1"/>
  <c r="H332" i="1"/>
  <c r="G332" i="1"/>
  <c r="F332" i="1"/>
  <c r="E332" i="1"/>
  <c r="U331" i="1"/>
  <c r="D329" i="1"/>
  <c r="C329" i="1"/>
  <c r="B329" i="1"/>
  <c r="AB328" i="1"/>
  <c r="AA328" i="1"/>
  <c r="Z328" i="1"/>
  <c r="Y328" i="1"/>
  <c r="X328" i="1"/>
  <c r="W328" i="1"/>
  <c r="V328" i="1"/>
  <c r="T328" i="1"/>
  <c r="U328" i="1" s="1"/>
  <c r="S328" i="1"/>
  <c r="R328" i="1"/>
  <c r="Q328" i="1"/>
  <c r="P328" i="1"/>
  <c r="O328" i="1"/>
  <c r="N328" i="1"/>
  <c r="M328" i="1"/>
  <c r="L328" i="1"/>
  <c r="K328" i="1"/>
  <c r="I328" i="1"/>
  <c r="H328" i="1"/>
  <c r="G328" i="1"/>
  <c r="F328" i="1"/>
  <c r="E328" i="1"/>
  <c r="U327" i="1"/>
  <c r="AB326" i="1"/>
  <c r="AA326" i="1"/>
  <c r="Z326" i="1"/>
  <c r="Y326" i="1"/>
  <c r="X326" i="1"/>
  <c r="W326" i="1"/>
  <c r="V326" i="1"/>
  <c r="T326" i="1"/>
  <c r="U326" i="1" s="1"/>
  <c r="S326" i="1"/>
  <c r="R326" i="1"/>
  <c r="Q326" i="1"/>
  <c r="P326" i="1"/>
  <c r="O326" i="1"/>
  <c r="N326" i="1"/>
  <c r="M326" i="1"/>
  <c r="L326" i="1"/>
  <c r="K326" i="1"/>
  <c r="I326" i="1"/>
  <c r="H326" i="1"/>
  <c r="G326" i="1"/>
  <c r="F326" i="1"/>
  <c r="E326" i="1"/>
  <c r="U325" i="1"/>
  <c r="AB324" i="1"/>
  <c r="AA324" i="1"/>
  <c r="Z324" i="1"/>
  <c r="Y324" i="1"/>
  <c r="X324" i="1"/>
  <c r="W324" i="1"/>
  <c r="V324" i="1"/>
  <c r="T324" i="1"/>
  <c r="U324" i="1" s="1"/>
  <c r="S324" i="1"/>
  <c r="R324" i="1"/>
  <c r="Q324" i="1"/>
  <c r="P324" i="1"/>
  <c r="O324" i="1"/>
  <c r="N324" i="1"/>
  <c r="M324" i="1"/>
  <c r="L324" i="1"/>
  <c r="K324" i="1"/>
  <c r="I324" i="1"/>
  <c r="H324" i="1"/>
  <c r="G324" i="1"/>
  <c r="F324" i="1"/>
  <c r="E324" i="1"/>
  <c r="U323" i="1"/>
  <c r="AB322" i="1"/>
  <c r="AA322" i="1"/>
  <c r="Z322" i="1"/>
  <c r="Y322" i="1"/>
  <c r="X322" i="1"/>
  <c r="W322" i="1"/>
  <c r="V322" i="1"/>
  <c r="T322" i="1"/>
  <c r="U322" i="1" s="1"/>
  <c r="S322" i="1"/>
  <c r="R322" i="1"/>
  <c r="Q322" i="1"/>
  <c r="P322" i="1"/>
  <c r="O322" i="1"/>
  <c r="N322" i="1"/>
  <c r="M322" i="1"/>
  <c r="L322" i="1"/>
  <c r="K322" i="1"/>
  <c r="I322" i="1"/>
  <c r="J322" i="1" s="1"/>
  <c r="H322" i="1"/>
  <c r="G322" i="1"/>
  <c r="F322" i="1"/>
  <c r="E322" i="1"/>
  <c r="U321" i="1"/>
  <c r="AB320" i="1"/>
  <c r="AA320" i="1"/>
  <c r="Z320" i="1"/>
  <c r="Y320" i="1"/>
  <c r="X320" i="1"/>
  <c r="W320" i="1"/>
  <c r="V320" i="1"/>
  <c r="T320" i="1"/>
  <c r="U320" i="1" s="1"/>
  <c r="S320" i="1"/>
  <c r="R320" i="1"/>
  <c r="Q320" i="1"/>
  <c r="P320" i="1"/>
  <c r="O320" i="1"/>
  <c r="N320" i="1"/>
  <c r="M320" i="1"/>
  <c r="L320" i="1"/>
  <c r="K320" i="1"/>
  <c r="I320" i="1"/>
  <c r="H320" i="1"/>
  <c r="G320" i="1"/>
  <c r="F320" i="1"/>
  <c r="E320" i="1"/>
  <c r="U319" i="1"/>
  <c r="AB318" i="1"/>
  <c r="AA318" i="1"/>
  <c r="Z318" i="1"/>
  <c r="Y318" i="1"/>
  <c r="X318" i="1"/>
  <c r="W318" i="1"/>
  <c r="V318" i="1"/>
  <c r="T318" i="1"/>
  <c r="U318" i="1" s="1"/>
  <c r="S318" i="1"/>
  <c r="R318" i="1"/>
  <c r="Q318" i="1"/>
  <c r="P318" i="1"/>
  <c r="O318" i="1"/>
  <c r="N318" i="1"/>
  <c r="M318" i="1"/>
  <c r="L318" i="1"/>
  <c r="K318" i="1"/>
  <c r="I318" i="1"/>
  <c r="H318" i="1"/>
  <c r="G318" i="1"/>
  <c r="F318" i="1"/>
  <c r="E318" i="1"/>
  <c r="U317" i="1"/>
  <c r="AB316" i="1"/>
  <c r="AA316" i="1"/>
  <c r="Z316" i="1"/>
  <c r="Y316" i="1"/>
  <c r="X316" i="1"/>
  <c r="W316" i="1"/>
  <c r="V316" i="1"/>
  <c r="T316" i="1"/>
  <c r="U316" i="1" s="1"/>
  <c r="S316" i="1"/>
  <c r="R316" i="1"/>
  <c r="Q316" i="1"/>
  <c r="P316" i="1"/>
  <c r="O316" i="1"/>
  <c r="N316" i="1"/>
  <c r="M316" i="1"/>
  <c r="L316" i="1"/>
  <c r="K316" i="1"/>
  <c r="I316" i="1"/>
  <c r="H316" i="1"/>
  <c r="G316" i="1"/>
  <c r="F316" i="1"/>
  <c r="E316" i="1"/>
  <c r="U315" i="1"/>
  <c r="D313" i="1"/>
  <c r="C313" i="1"/>
  <c r="B313" i="1"/>
  <c r="AB312" i="1"/>
  <c r="AA312" i="1"/>
  <c r="Z312" i="1"/>
  <c r="Y312" i="1"/>
  <c r="X312" i="1"/>
  <c r="W312" i="1"/>
  <c r="V312" i="1"/>
  <c r="T312" i="1"/>
  <c r="U312" i="1" s="1"/>
  <c r="S312" i="1"/>
  <c r="R312" i="1"/>
  <c r="Q312" i="1"/>
  <c r="P312" i="1"/>
  <c r="O312" i="1"/>
  <c r="N312" i="1"/>
  <c r="M312" i="1"/>
  <c r="L312" i="1"/>
  <c r="K312" i="1"/>
  <c r="I312" i="1"/>
  <c r="H312" i="1"/>
  <c r="G312" i="1"/>
  <c r="F312" i="1"/>
  <c r="E312" i="1"/>
  <c r="U311" i="1"/>
  <c r="AB310" i="1"/>
  <c r="AA310" i="1"/>
  <c r="Z310" i="1"/>
  <c r="Y310" i="1"/>
  <c r="X310" i="1"/>
  <c r="W310" i="1"/>
  <c r="V310" i="1"/>
  <c r="T310" i="1"/>
  <c r="U310" i="1" s="1"/>
  <c r="S310" i="1"/>
  <c r="R310" i="1"/>
  <c r="Q310" i="1"/>
  <c r="P310" i="1"/>
  <c r="O310" i="1"/>
  <c r="N310" i="1"/>
  <c r="M310" i="1"/>
  <c r="L310" i="1"/>
  <c r="I310" i="1"/>
  <c r="H310" i="1"/>
  <c r="G310" i="1"/>
  <c r="F310" i="1"/>
  <c r="E310" i="1"/>
  <c r="U309" i="1"/>
  <c r="AB308" i="1"/>
  <c r="AA308" i="1"/>
  <c r="Z308" i="1"/>
  <c r="Y308" i="1"/>
  <c r="X308" i="1"/>
  <c r="W308" i="1"/>
  <c r="V308" i="1"/>
  <c r="T308" i="1"/>
  <c r="U308" i="1" s="1"/>
  <c r="S308" i="1"/>
  <c r="R308" i="1"/>
  <c r="Q308" i="1"/>
  <c r="P308" i="1"/>
  <c r="O308" i="1"/>
  <c r="N308" i="1"/>
  <c r="M308" i="1"/>
  <c r="L308" i="1"/>
  <c r="K308" i="1"/>
  <c r="I308" i="1"/>
  <c r="H308" i="1"/>
  <c r="G308" i="1"/>
  <c r="F308" i="1"/>
  <c r="E308" i="1"/>
  <c r="U307" i="1"/>
  <c r="AB306" i="1"/>
  <c r="AA306" i="1"/>
  <c r="Z306" i="1"/>
  <c r="Y306" i="1"/>
  <c r="X306" i="1"/>
  <c r="W306" i="1"/>
  <c r="V306" i="1"/>
  <c r="T306" i="1"/>
  <c r="U306" i="1" s="1"/>
  <c r="S306" i="1"/>
  <c r="R306" i="1"/>
  <c r="Q306" i="1"/>
  <c r="P306" i="1"/>
  <c r="O306" i="1"/>
  <c r="N306" i="1"/>
  <c r="M306" i="1"/>
  <c r="L306" i="1"/>
  <c r="I306" i="1"/>
  <c r="H306" i="1"/>
  <c r="G306" i="1"/>
  <c r="F306" i="1"/>
  <c r="E306" i="1"/>
  <c r="U305" i="1"/>
  <c r="AB304" i="1"/>
  <c r="AA304" i="1"/>
  <c r="Z304" i="1"/>
  <c r="Y304" i="1"/>
  <c r="X304" i="1"/>
  <c r="W304" i="1"/>
  <c r="V304" i="1"/>
  <c r="T304" i="1"/>
  <c r="U304" i="1" s="1"/>
  <c r="S304" i="1"/>
  <c r="R304" i="1"/>
  <c r="Q304" i="1"/>
  <c r="P304" i="1"/>
  <c r="O304" i="1"/>
  <c r="N304" i="1"/>
  <c r="M304" i="1"/>
  <c r="L304" i="1"/>
  <c r="K304" i="1"/>
  <c r="I304" i="1"/>
  <c r="H304" i="1"/>
  <c r="G304" i="1"/>
  <c r="F304" i="1"/>
  <c r="E304" i="1"/>
  <c r="U303" i="1"/>
  <c r="D301" i="1"/>
  <c r="C301" i="1"/>
  <c r="B301" i="1"/>
  <c r="AB300" i="1"/>
  <c r="AA300" i="1"/>
  <c r="Z300" i="1"/>
  <c r="Y300" i="1"/>
  <c r="X300" i="1"/>
  <c r="W300" i="1"/>
  <c r="V300" i="1"/>
  <c r="T300" i="1"/>
  <c r="U300" i="1" s="1"/>
  <c r="S300" i="1"/>
  <c r="R300" i="1"/>
  <c r="Q300" i="1"/>
  <c r="P300" i="1"/>
  <c r="O300" i="1"/>
  <c r="N300" i="1"/>
  <c r="M300" i="1"/>
  <c r="L300" i="1"/>
  <c r="K300" i="1"/>
  <c r="I300" i="1"/>
  <c r="H300" i="1"/>
  <c r="G300" i="1"/>
  <c r="F300" i="1"/>
  <c r="E300" i="1"/>
  <c r="U299" i="1"/>
  <c r="AB298" i="1"/>
  <c r="AA298" i="1"/>
  <c r="Z298" i="1"/>
  <c r="Y298" i="1"/>
  <c r="X298" i="1"/>
  <c r="W298" i="1"/>
  <c r="V298" i="1"/>
  <c r="T298" i="1"/>
  <c r="U298" i="1" s="1"/>
  <c r="S298" i="1"/>
  <c r="R298" i="1"/>
  <c r="Q298" i="1"/>
  <c r="P298" i="1"/>
  <c r="O298" i="1"/>
  <c r="N298" i="1"/>
  <c r="M298" i="1"/>
  <c r="L298" i="1"/>
  <c r="K298" i="1"/>
  <c r="I298" i="1"/>
  <c r="H298" i="1"/>
  <c r="G298" i="1"/>
  <c r="F298" i="1"/>
  <c r="E298" i="1"/>
  <c r="U297" i="1"/>
  <c r="AB296" i="1"/>
  <c r="AA296" i="1"/>
  <c r="Z296" i="1"/>
  <c r="Y296" i="1"/>
  <c r="X296" i="1"/>
  <c r="W296" i="1"/>
  <c r="V296" i="1"/>
  <c r="T296" i="1"/>
  <c r="U296" i="1" s="1"/>
  <c r="S296" i="1"/>
  <c r="R296" i="1"/>
  <c r="Q296" i="1"/>
  <c r="P296" i="1"/>
  <c r="O296" i="1"/>
  <c r="N296" i="1"/>
  <c r="M296" i="1"/>
  <c r="L296" i="1"/>
  <c r="K296" i="1"/>
  <c r="I296" i="1"/>
  <c r="H296" i="1"/>
  <c r="G296" i="1"/>
  <c r="F296" i="1"/>
  <c r="E296" i="1"/>
  <c r="U295" i="1"/>
  <c r="AB294" i="1"/>
  <c r="AA294" i="1"/>
  <c r="Z294" i="1"/>
  <c r="Y294" i="1"/>
  <c r="X294" i="1"/>
  <c r="W294" i="1"/>
  <c r="V294" i="1"/>
  <c r="T294" i="1"/>
  <c r="U294" i="1" s="1"/>
  <c r="S294" i="1"/>
  <c r="R294" i="1"/>
  <c r="Q294" i="1"/>
  <c r="P294" i="1"/>
  <c r="O294" i="1"/>
  <c r="N294" i="1"/>
  <c r="M294" i="1"/>
  <c r="L294" i="1"/>
  <c r="K294" i="1"/>
  <c r="I294" i="1"/>
  <c r="H294" i="1"/>
  <c r="G294" i="1"/>
  <c r="F294" i="1"/>
  <c r="E294" i="1"/>
  <c r="U293" i="1"/>
  <c r="D288" i="1"/>
  <c r="C288" i="1"/>
  <c r="B288" i="1"/>
  <c r="AB287" i="1"/>
  <c r="AA287" i="1"/>
  <c r="Z287" i="1"/>
  <c r="Y287" i="1"/>
  <c r="X287" i="1"/>
  <c r="W287" i="1"/>
  <c r="V287" i="1"/>
  <c r="T287" i="1"/>
  <c r="U287" i="1" s="1"/>
  <c r="S287" i="1"/>
  <c r="R287" i="1"/>
  <c r="Q287" i="1"/>
  <c r="P287" i="1"/>
  <c r="O287" i="1"/>
  <c r="N287" i="1"/>
  <c r="M287" i="1"/>
  <c r="L287" i="1"/>
  <c r="K287" i="1"/>
  <c r="I287" i="1"/>
  <c r="H287" i="1"/>
  <c r="G287" i="1"/>
  <c r="F287" i="1"/>
  <c r="E287" i="1"/>
  <c r="U286" i="1"/>
  <c r="AB285" i="1"/>
  <c r="AA285" i="1"/>
  <c r="Z285" i="1"/>
  <c r="Y285" i="1"/>
  <c r="X285" i="1"/>
  <c r="W285" i="1"/>
  <c r="V285" i="1"/>
  <c r="T285" i="1"/>
  <c r="U285" i="1" s="1"/>
  <c r="S285" i="1"/>
  <c r="R285" i="1"/>
  <c r="Q285" i="1"/>
  <c r="P285" i="1"/>
  <c r="O285" i="1"/>
  <c r="N285" i="1"/>
  <c r="M285" i="1"/>
  <c r="L285" i="1"/>
  <c r="K285" i="1"/>
  <c r="I285" i="1"/>
  <c r="H285" i="1"/>
  <c r="G285" i="1"/>
  <c r="F285" i="1"/>
  <c r="E285" i="1"/>
  <c r="U284" i="1"/>
  <c r="AB283" i="1"/>
  <c r="AA283" i="1"/>
  <c r="Z283" i="1"/>
  <c r="Y283" i="1"/>
  <c r="X283" i="1"/>
  <c r="W283" i="1"/>
  <c r="V283" i="1"/>
  <c r="T283" i="1"/>
  <c r="U283" i="1" s="1"/>
  <c r="S283" i="1"/>
  <c r="R283" i="1"/>
  <c r="Q283" i="1"/>
  <c r="P283" i="1"/>
  <c r="O283" i="1"/>
  <c r="N283" i="1"/>
  <c r="M283" i="1"/>
  <c r="L283" i="1"/>
  <c r="K283" i="1"/>
  <c r="I283" i="1"/>
  <c r="H283" i="1"/>
  <c r="G283" i="1"/>
  <c r="F283" i="1"/>
  <c r="E283" i="1"/>
  <c r="U282" i="1"/>
  <c r="AB281" i="1"/>
  <c r="AA281" i="1"/>
  <c r="Z281" i="1"/>
  <c r="Y281" i="1"/>
  <c r="X281" i="1"/>
  <c r="W281" i="1"/>
  <c r="V281" i="1"/>
  <c r="T281" i="1"/>
  <c r="U281" i="1" s="1"/>
  <c r="S281" i="1"/>
  <c r="R281" i="1"/>
  <c r="Q281" i="1"/>
  <c r="P281" i="1"/>
  <c r="O281" i="1"/>
  <c r="N281" i="1"/>
  <c r="M281" i="1"/>
  <c r="L281" i="1"/>
  <c r="K281" i="1"/>
  <c r="I281" i="1"/>
  <c r="H281" i="1"/>
  <c r="G281" i="1"/>
  <c r="F281" i="1"/>
  <c r="E281" i="1"/>
  <c r="U280" i="1"/>
  <c r="AB279" i="1"/>
  <c r="AA279" i="1"/>
  <c r="Z279" i="1"/>
  <c r="Y279" i="1"/>
  <c r="X279" i="1"/>
  <c r="W279" i="1"/>
  <c r="V279" i="1"/>
  <c r="T279" i="1"/>
  <c r="U279" i="1" s="1"/>
  <c r="S279" i="1"/>
  <c r="R279" i="1"/>
  <c r="Q279" i="1"/>
  <c r="P279" i="1"/>
  <c r="O279" i="1"/>
  <c r="N279" i="1"/>
  <c r="M279" i="1"/>
  <c r="L279" i="1"/>
  <c r="K279" i="1"/>
  <c r="I279" i="1"/>
  <c r="H279" i="1"/>
  <c r="G279" i="1"/>
  <c r="F279" i="1"/>
  <c r="E279" i="1"/>
  <c r="U278" i="1"/>
  <c r="D276" i="1"/>
  <c r="C276" i="1"/>
  <c r="B276" i="1"/>
  <c r="AB273" i="1"/>
  <c r="AA273" i="1"/>
  <c r="Z273" i="1"/>
  <c r="Y273" i="1"/>
  <c r="X273" i="1"/>
  <c r="W273" i="1"/>
  <c r="V273" i="1"/>
  <c r="T273" i="1"/>
  <c r="U273" i="1" s="1"/>
  <c r="S273" i="1"/>
  <c r="R273" i="1"/>
  <c r="Q273" i="1"/>
  <c r="P273" i="1"/>
  <c r="O273" i="1"/>
  <c r="N273" i="1"/>
  <c r="M273" i="1"/>
  <c r="L273" i="1"/>
  <c r="K273" i="1"/>
  <c r="I273" i="1"/>
  <c r="H273" i="1"/>
  <c r="G273" i="1"/>
  <c r="F273" i="1"/>
  <c r="E273" i="1"/>
  <c r="U272" i="1"/>
  <c r="AB271" i="1"/>
  <c r="AA271" i="1"/>
  <c r="Z271" i="1"/>
  <c r="Y271" i="1"/>
  <c r="X271" i="1"/>
  <c r="W271" i="1"/>
  <c r="V271" i="1"/>
  <c r="T271" i="1"/>
  <c r="U271" i="1" s="1"/>
  <c r="S271" i="1"/>
  <c r="R271" i="1"/>
  <c r="Q271" i="1"/>
  <c r="P271" i="1"/>
  <c r="O271" i="1"/>
  <c r="N271" i="1"/>
  <c r="M271" i="1"/>
  <c r="L271" i="1"/>
  <c r="K271" i="1"/>
  <c r="I271" i="1"/>
  <c r="H271" i="1"/>
  <c r="G271" i="1"/>
  <c r="F271" i="1"/>
  <c r="E271" i="1"/>
  <c r="U270" i="1"/>
  <c r="AB269" i="1"/>
  <c r="AA269" i="1"/>
  <c r="Z269" i="1"/>
  <c r="Y269" i="1"/>
  <c r="X269" i="1"/>
  <c r="W269" i="1"/>
  <c r="V269" i="1"/>
  <c r="T269" i="1"/>
  <c r="U269" i="1" s="1"/>
  <c r="S269" i="1"/>
  <c r="R269" i="1"/>
  <c r="Q269" i="1"/>
  <c r="P269" i="1"/>
  <c r="O269" i="1"/>
  <c r="N269" i="1"/>
  <c r="M269" i="1"/>
  <c r="L269" i="1"/>
  <c r="K269" i="1"/>
  <c r="I269" i="1"/>
  <c r="H269" i="1"/>
  <c r="G269" i="1"/>
  <c r="F269" i="1"/>
  <c r="E269" i="1"/>
  <c r="U268" i="1"/>
  <c r="AB267" i="1"/>
  <c r="AA267" i="1"/>
  <c r="Z267" i="1"/>
  <c r="Y267" i="1"/>
  <c r="X267" i="1"/>
  <c r="W267" i="1"/>
  <c r="V267" i="1"/>
  <c r="T267" i="1"/>
  <c r="U267" i="1" s="1"/>
  <c r="S267" i="1"/>
  <c r="R267" i="1"/>
  <c r="Q267" i="1"/>
  <c r="P267" i="1"/>
  <c r="O267" i="1"/>
  <c r="N267" i="1"/>
  <c r="M267" i="1"/>
  <c r="L267" i="1"/>
  <c r="K267" i="1"/>
  <c r="I267" i="1"/>
  <c r="H267" i="1"/>
  <c r="G267" i="1"/>
  <c r="F267" i="1"/>
  <c r="E267" i="1"/>
  <c r="U266" i="1"/>
  <c r="AB265" i="1"/>
  <c r="AA265" i="1"/>
  <c r="Z265" i="1"/>
  <c r="Y265" i="1"/>
  <c r="X265" i="1"/>
  <c r="W265" i="1"/>
  <c r="V265" i="1"/>
  <c r="T265" i="1"/>
  <c r="U265" i="1" s="1"/>
  <c r="S265" i="1"/>
  <c r="R265" i="1"/>
  <c r="Q265" i="1"/>
  <c r="P265" i="1"/>
  <c r="O265" i="1"/>
  <c r="N265" i="1"/>
  <c r="M265" i="1"/>
  <c r="L265" i="1"/>
  <c r="K265" i="1"/>
  <c r="I265" i="1"/>
  <c r="H265" i="1"/>
  <c r="G265" i="1"/>
  <c r="F265" i="1"/>
  <c r="E265" i="1"/>
  <c r="U264" i="1"/>
  <c r="AB263" i="1"/>
  <c r="AA263" i="1"/>
  <c r="Z263" i="1"/>
  <c r="Y263" i="1"/>
  <c r="X263" i="1"/>
  <c r="W263" i="1"/>
  <c r="V263" i="1"/>
  <c r="T263" i="1"/>
  <c r="U263" i="1" s="1"/>
  <c r="S263" i="1"/>
  <c r="R263" i="1"/>
  <c r="Q263" i="1"/>
  <c r="P263" i="1"/>
  <c r="O263" i="1"/>
  <c r="N263" i="1"/>
  <c r="M263" i="1"/>
  <c r="L263" i="1"/>
  <c r="K263" i="1"/>
  <c r="I263" i="1"/>
  <c r="H263" i="1"/>
  <c r="G263" i="1"/>
  <c r="F263" i="1"/>
  <c r="E263" i="1"/>
  <c r="U262" i="1"/>
  <c r="AB261" i="1"/>
  <c r="AA261" i="1"/>
  <c r="Z261" i="1"/>
  <c r="Y261" i="1"/>
  <c r="X261" i="1"/>
  <c r="W261" i="1"/>
  <c r="V261" i="1"/>
  <c r="T261" i="1"/>
  <c r="S261" i="1"/>
  <c r="R261" i="1"/>
  <c r="Q261" i="1"/>
  <c r="P261" i="1"/>
  <c r="O261" i="1"/>
  <c r="N261" i="1"/>
  <c r="M261" i="1"/>
  <c r="L261" i="1"/>
  <c r="K261" i="1"/>
  <c r="I261" i="1"/>
  <c r="H261" i="1"/>
  <c r="G261" i="1"/>
  <c r="F261" i="1"/>
  <c r="E261" i="1"/>
  <c r="U260" i="1"/>
  <c r="D258" i="1"/>
  <c r="C258" i="1"/>
  <c r="B258" i="1"/>
  <c r="AB257" i="1"/>
  <c r="AA257" i="1"/>
  <c r="Z257" i="1"/>
  <c r="Y257" i="1"/>
  <c r="X257" i="1"/>
  <c r="W257" i="1"/>
  <c r="V257" i="1"/>
  <c r="T257" i="1"/>
  <c r="U257" i="1" s="1"/>
  <c r="S257" i="1"/>
  <c r="R257" i="1"/>
  <c r="Q257" i="1"/>
  <c r="P257" i="1"/>
  <c r="O257" i="1"/>
  <c r="N257" i="1"/>
  <c r="M257" i="1"/>
  <c r="L257" i="1"/>
  <c r="K257" i="1"/>
  <c r="I257" i="1"/>
  <c r="H257" i="1"/>
  <c r="G257" i="1"/>
  <c r="F257" i="1"/>
  <c r="E257" i="1"/>
  <c r="U256" i="1"/>
  <c r="AB255" i="1"/>
  <c r="AA255" i="1"/>
  <c r="Z255" i="1"/>
  <c r="Y255" i="1"/>
  <c r="X255" i="1"/>
  <c r="W255" i="1"/>
  <c r="V255" i="1"/>
  <c r="T255" i="1"/>
  <c r="U255" i="1" s="1"/>
  <c r="S255" i="1"/>
  <c r="R255" i="1"/>
  <c r="Q255" i="1"/>
  <c r="P255" i="1"/>
  <c r="O255" i="1"/>
  <c r="N255" i="1"/>
  <c r="M255" i="1"/>
  <c r="L255" i="1"/>
  <c r="I255" i="1"/>
  <c r="H255" i="1"/>
  <c r="G255" i="1"/>
  <c r="F255" i="1"/>
  <c r="E255" i="1"/>
  <c r="U254" i="1"/>
  <c r="AB253" i="1"/>
  <c r="AA253" i="1"/>
  <c r="Z253" i="1"/>
  <c r="Y253" i="1"/>
  <c r="X253" i="1"/>
  <c r="W253" i="1"/>
  <c r="V253" i="1"/>
  <c r="T253" i="1"/>
  <c r="U253" i="1" s="1"/>
  <c r="S253" i="1"/>
  <c r="R253" i="1"/>
  <c r="Q253" i="1"/>
  <c r="P253" i="1"/>
  <c r="O253" i="1"/>
  <c r="N253" i="1"/>
  <c r="M253" i="1"/>
  <c r="L253" i="1"/>
  <c r="I253" i="1"/>
  <c r="H253" i="1"/>
  <c r="G253" i="1"/>
  <c r="F253" i="1"/>
  <c r="E253" i="1"/>
  <c r="U252" i="1"/>
  <c r="AB251" i="1"/>
  <c r="AA251" i="1"/>
  <c r="Z251" i="1"/>
  <c r="Y251" i="1"/>
  <c r="X251" i="1"/>
  <c r="W251" i="1"/>
  <c r="V251" i="1"/>
  <c r="T251" i="1"/>
  <c r="U251" i="1" s="1"/>
  <c r="S251" i="1"/>
  <c r="R251" i="1"/>
  <c r="Q251" i="1"/>
  <c r="P251" i="1"/>
  <c r="O251" i="1"/>
  <c r="N251" i="1"/>
  <c r="M251" i="1"/>
  <c r="L251" i="1"/>
  <c r="K251" i="1"/>
  <c r="I251" i="1"/>
  <c r="H251" i="1"/>
  <c r="G251" i="1"/>
  <c r="F251" i="1"/>
  <c r="E251" i="1"/>
  <c r="U250" i="1"/>
  <c r="AB249" i="1"/>
  <c r="AA249" i="1"/>
  <c r="Z249" i="1"/>
  <c r="Y249" i="1"/>
  <c r="X249" i="1"/>
  <c r="W249" i="1"/>
  <c r="V249" i="1"/>
  <c r="T249" i="1"/>
  <c r="U249" i="1" s="1"/>
  <c r="S249" i="1"/>
  <c r="R249" i="1"/>
  <c r="Q249" i="1"/>
  <c r="P249" i="1"/>
  <c r="O249" i="1"/>
  <c r="N249" i="1"/>
  <c r="M249" i="1"/>
  <c r="L249" i="1"/>
  <c r="K249" i="1"/>
  <c r="I249" i="1"/>
  <c r="H249" i="1"/>
  <c r="G249" i="1"/>
  <c r="F249" i="1"/>
  <c r="E249" i="1"/>
  <c r="U248" i="1"/>
  <c r="AB247" i="1"/>
  <c r="AA247" i="1"/>
  <c r="Z247" i="1"/>
  <c r="Y247" i="1"/>
  <c r="X247" i="1"/>
  <c r="W247" i="1"/>
  <c r="V247" i="1"/>
  <c r="T247" i="1"/>
  <c r="U247" i="1" s="1"/>
  <c r="S247" i="1"/>
  <c r="R247" i="1"/>
  <c r="Q247" i="1"/>
  <c r="P247" i="1"/>
  <c r="O247" i="1"/>
  <c r="N247" i="1"/>
  <c r="M247" i="1"/>
  <c r="L247" i="1"/>
  <c r="K247" i="1"/>
  <c r="I247" i="1"/>
  <c r="H247" i="1"/>
  <c r="G247" i="1"/>
  <c r="F247" i="1"/>
  <c r="E247" i="1"/>
  <c r="U246" i="1"/>
  <c r="AB245" i="1"/>
  <c r="AA245" i="1"/>
  <c r="Z245" i="1"/>
  <c r="Y245" i="1"/>
  <c r="X245" i="1"/>
  <c r="W245" i="1"/>
  <c r="V245" i="1"/>
  <c r="T245" i="1"/>
  <c r="U245" i="1" s="1"/>
  <c r="S245" i="1"/>
  <c r="R245" i="1"/>
  <c r="Q245" i="1"/>
  <c r="P245" i="1"/>
  <c r="O245" i="1"/>
  <c r="N245" i="1"/>
  <c r="M245" i="1"/>
  <c r="L245" i="1"/>
  <c r="K245" i="1"/>
  <c r="I245" i="1"/>
  <c r="H245" i="1"/>
  <c r="G245" i="1"/>
  <c r="F245" i="1"/>
  <c r="E245" i="1"/>
  <c r="U244" i="1"/>
  <c r="D242" i="1"/>
  <c r="C242" i="1"/>
  <c r="B242" i="1"/>
  <c r="AB241" i="1"/>
  <c r="AA241" i="1"/>
  <c r="Z241" i="1"/>
  <c r="Y241" i="1"/>
  <c r="X241" i="1"/>
  <c r="W241" i="1"/>
  <c r="V241" i="1"/>
  <c r="T241" i="1"/>
  <c r="U241" i="1" s="1"/>
  <c r="S241" i="1"/>
  <c r="R241" i="1"/>
  <c r="Q241" i="1"/>
  <c r="P241" i="1"/>
  <c r="O241" i="1"/>
  <c r="N241" i="1"/>
  <c r="M241" i="1"/>
  <c r="L241" i="1"/>
  <c r="K241" i="1"/>
  <c r="I241" i="1"/>
  <c r="H241" i="1"/>
  <c r="G241" i="1"/>
  <c r="F241" i="1"/>
  <c r="E241" i="1"/>
  <c r="U240" i="1"/>
  <c r="AB239" i="1"/>
  <c r="AA239" i="1"/>
  <c r="Z239" i="1"/>
  <c r="Y239" i="1"/>
  <c r="X239" i="1"/>
  <c r="W239" i="1"/>
  <c r="V239" i="1"/>
  <c r="T239" i="1"/>
  <c r="U239" i="1" s="1"/>
  <c r="S239" i="1"/>
  <c r="R239" i="1"/>
  <c r="Q239" i="1"/>
  <c r="P239" i="1"/>
  <c r="O239" i="1"/>
  <c r="N239" i="1"/>
  <c r="M239" i="1"/>
  <c r="L239" i="1"/>
  <c r="K239" i="1"/>
  <c r="I239" i="1"/>
  <c r="H239" i="1"/>
  <c r="G239" i="1"/>
  <c r="F239" i="1"/>
  <c r="E239" i="1"/>
  <c r="U238" i="1"/>
  <c r="AB237" i="1"/>
  <c r="AA237" i="1"/>
  <c r="Z237" i="1"/>
  <c r="Y237" i="1"/>
  <c r="X237" i="1"/>
  <c r="W237" i="1"/>
  <c r="V237" i="1"/>
  <c r="T237" i="1"/>
  <c r="U237" i="1" s="1"/>
  <c r="S237" i="1"/>
  <c r="R237" i="1"/>
  <c r="Q237" i="1"/>
  <c r="P237" i="1"/>
  <c r="O237" i="1"/>
  <c r="N237" i="1"/>
  <c r="M237" i="1"/>
  <c r="L237" i="1"/>
  <c r="K237" i="1"/>
  <c r="I237" i="1"/>
  <c r="H237" i="1"/>
  <c r="G237" i="1"/>
  <c r="F237" i="1"/>
  <c r="E237" i="1"/>
  <c r="U236" i="1"/>
  <c r="AB235" i="1"/>
  <c r="AA235" i="1"/>
  <c r="Z235" i="1"/>
  <c r="Y235" i="1"/>
  <c r="X235" i="1"/>
  <c r="W235" i="1"/>
  <c r="V235" i="1"/>
  <c r="T235" i="1"/>
  <c r="U235" i="1" s="1"/>
  <c r="S235" i="1"/>
  <c r="R235" i="1"/>
  <c r="Q235" i="1"/>
  <c r="P235" i="1"/>
  <c r="O235" i="1"/>
  <c r="N235" i="1"/>
  <c r="M235" i="1"/>
  <c r="L235" i="1"/>
  <c r="K235" i="1"/>
  <c r="I235" i="1"/>
  <c r="H235" i="1"/>
  <c r="G235" i="1"/>
  <c r="F235" i="1"/>
  <c r="E235" i="1"/>
  <c r="U234" i="1"/>
  <c r="AB233" i="1"/>
  <c r="AA233" i="1"/>
  <c r="Z233" i="1"/>
  <c r="Y233" i="1"/>
  <c r="X233" i="1"/>
  <c r="W233" i="1"/>
  <c r="V233" i="1"/>
  <c r="T233" i="1"/>
  <c r="U233" i="1" s="1"/>
  <c r="S233" i="1"/>
  <c r="R233" i="1"/>
  <c r="Q233" i="1"/>
  <c r="P233" i="1"/>
  <c r="O233" i="1"/>
  <c r="N233" i="1"/>
  <c r="M233" i="1"/>
  <c r="L233" i="1"/>
  <c r="K233" i="1"/>
  <c r="I233" i="1"/>
  <c r="H233" i="1"/>
  <c r="G233" i="1"/>
  <c r="F233" i="1"/>
  <c r="E233" i="1"/>
  <c r="U232" i="1"/>
  <c r="AB231" i="1"/>
  <c r="AA231" i="1"/>
  <c r="Z231" i="1"/>
  <c r="Y231" i="1"/>
  <c r="X231" i="1"/>
  <c r="W231" i="1"/>
  <c r="V231" i="1"/>
  <c r="T231" i="1"/>
  <c r="U231" i="1" s="1"/>
  <c r="S231" i="1"/>
  <c r="R231" i="1"/>
  <c r="Q231" i="1"/>
  <c r="P231" i="1"/>
  <c r="O231" i="1"/>
  <c r="N231" i="1"/>
  <c r="M231" i="1"/>
  <c r="L231" i="1"/>
  <c r="K231" i="1"/>
  <c r="I231" i="1"/>
  <c r="H231" i="1"/>
  <c r="G231" i="1"/>
  <c r="F231" i="1"/>
  <c r="E231" i="1"/>
  <c r="U230" i="1"/>
  <c r="D225" i="1"/>
  <c r="C225" i="1"/>
  <c r="B225" i="1"/>
  <c r="AB224" i="1"/>
  <c r="AA224" i="1"/>
  <c r="Z224" i="1"/>
  <c r="Y224" i="1"/>
  <c r="X224" i="1"/>
  <c r="W224" i="1"/>
  <c r="V224" i="1"/>
  <c r="T224" i="1"/>
  <c r="U224" i="1" s="1"/>
  <c r="S224" i="1"/>
  <c r="R224" i="1"/>
  <c r="Q224" i="1"/>
  <c r="P224" i="1"/>
  <c r="O224" i="1"/>
  <c r="N224" i="1"/>
  <c r="M224" i="1"/>
  <c r="L224" i="1"/>
  <c r="K224" i="1"/>
  <c r="I224" i="1"/>
  <c r="H224" i="1"/>
  <c r="G224" i="1"/>
  <c r="F224" i="1"/>
  <c r="E224" i="1"/>
  <c r="U223" i="1"/>
  <c r="AB222" i="1"/>
  <c r="AA222" i="1"/>
  <c r="Z222" i="1"/>
  <c r="Y222" i="1"/>
  <c r="X222" i="1"/>
  <c r="W222" i="1"/>
  <c r="V222" i="1"/>
  <c r="T222" i="1"/>
  <c r="U222" i="1" s="1"/>
  <c r="S222" i="1"/>
  <c r="R222" i="1"/>
  <c r="Q222" i="1"/>
  <c r="P222" i="1"/>
  <c r="O222" i="1"/>
  <c r="N222" i="1"/>
  <c r="M222" i="1"/>
  <c r="L222" i="1"/>
  <c r="K222" i="1"/>
  <c r="I222" i="1"/>
  <c r="H222" i="1"/>
  <c r="G222" i="1"/>
  <c r="F222" i="1"/>
  <c r="E222" i="1"/>
  <c r="U221" i="1"/>
  <c r="AB220" i="1"/>
  <c r="AA220" i="1"/>
  <c r="Z220" i="1"/>
  <c r="Y220" i="1"/>
  <c r="X220" i="1"/>
  <c r="W220" i="1"/>
  <c r="V220" i="1"/>
  <c r="T220" i="1"/>
  <c r="U220" i="1" s="1"/>
  <c r="S220" i="1"/>
  <c r="R220" i="1"/>
  <c r="Q220" i="1"/>
  <c r="P220" i="1"/>
  <c r="O220" i="1"/>
  <c r="N220" i="1"/>
  <c r="M220" i="1"/>
  <c r="L220" i="1"/>
  <c r="K220" i="1"/>
  <c r="I220" i="1"/>
  <c r="H220" i="1"/>
  <c r="G220" i="1"/>
  <c r="F220" i="1"/>
  <c r="E220" i="1"/>
  <c r="U219" i="1"/>
  <c r="AB218" i="1"/>
  <c r="AA218" i="1"/>
  <c r="Z218" i="1"/>
  <c r="Y218" i="1"/>
  <c r="X218" i="1"/>
  <c r="W218" i="1"/>
  <c r="V218" i="1"/>
  <c r="T218" i="1"/>
  <c r="U218" i="1" s="1"/>
  <c r="S218" i="1"/>
  <c r="R218" i="1"/>
  <c r="Q218" i="1"/>
  <c r="P218" i="1"/>
  <c r="O218" i="1"/>
  <c r="N218" i="1"/>
  <c r="M218" i="1"/>
  <c r="L218" i="1"/>
  <c r="K218" i="1"/>
  <c r="I218" i="1"/>
  <c r="H218" i="1"/>
  <c r="G218" i="1"/>
  <c r="F218" i="1"/>
  <c r="E218" i="1"/>
  <c r="U217" i="1"/>
  <c r="AB216" i="1"/>
  <c r="AA216" i="1"/>
  <c r="Z216" i="1"/>
  <c r="Y216" i="1"/>
  <c r="X216" i="1"/>
  <c r="W216" i="1"/>
  <c r="V216" i="1"/>
  <c r="T216" i="1"/>
  <c r="U216" i="1" s="1"/>
  <c r="S216" i="1"/>
  <c r="R216" i="1"/>
  <c r="Q216" i="1"/>
  <c r="P216" i="1"/>
  <c r="O216" i="1"/>
  <c r="N216" i="1"/>
  <c r="M216" i="1"/>
  <c r="L216" i="1"/>
  <c r="K216" i="1"/>
  <c r="I216" i="1"/>
  <c r="H216" i="1"/>
  <c r="G216" i="1"/>
  <c r="F216" i="1"/>
  <c r="E216" i="1"/>
  <c r="U215" i="1"/>
  <c r="D212" i="1"/>
  <c r="C212" i="1"/>
  <c r="B212" i="1"/>
  <c r="AB211" i="1"/>
  <c r="AA211" i="1"/>
  <c r="Z211" i="1"/>
  <c r="Y211" i="1"/>
  <c r="X211" i="1"/>
  <c r="W211" i="1"/>
  <c r="V211" i="1"/>
  <c r="T211" i="1"/>
  <c r="U211" i="1" s="1"/>
  <c r="S211" i="1"/>
  <c r="R211" i="1"/>
  <c r="Q211" i="1"/>
  <c r="P211" i="1"/>
  <c r="O211" i="1"/>
  <c r="N211" i="1"/>
  <c r="M211" i="1"/>
  <c r="L211" i="1"/>
  <c r="K211" i="1"/>
  <c r="I211" i="1"/>
  <c r="H211" i="1"/>
  <c r="G211" i="1"/>
  <c r="F211" i="1"/>
  <c r="E211" i="1"/>
  <c r="U210" i="1"/>
  <c r="AB209" i="1"/>
  <c r="AA209" i="1"/>
  <c r="Z209" i="1"/>
  <c r="Y209" i="1"/>
  <c r="X209" i="1"/>
  <c r="W209" i="1"/>
  <c r="V209" i="1"/>
  <c r="T209" i="1"/>
  <c r="U209" i="1" s="1"/>
  <c r="S209" i="1"/>
  <c r="R209" i="1"/>
  <c r="Q209" i="1"/>
  <c r="P209" i="1"/>
  <c r="O209" i="1"/>
  <c r="N209" i="1"/>
  <c r="M209" i="1"/>
  <c r="L209" i="1"/>
  <c r="K209" i="1"/>
  <c r="I209" i="1"/>
  <c r="H209" i="1"/>
  <c r="G209" i="1"/>
  <c r="F209" i="1"/>
  <c r="E209" i="1"/>
  <c r="U208" i="1"/>
  <c r="AB207" i="1"/>
  <c r="AA207" i="1"/>
  <c r="Z207" i="1"/>
  <c r="Y207" i="1"/>
  <c r="X207" i="1"/>
  <c r="W207" i="1"/>
  <c r="V207" i="1"/>
  <c r="T207" i="1"/>
  <c r="U207" i="1" s="1"/>
  <c r="S207" i="1"/>
  <c r="R207" i="1"/>
  <c r="Q207" i="1"/>
  <c r="P207" i="1"/>
  <c r="O207" i="1"/>
  <c r="N207" i="1"/>
  <c r="M207" i="1"/>
  <c r="L207" i="1"/>
  <c r="K207" i="1"/>
  <c r="I207" i="1"/>
  <c r="H207" i="1"/>
  <c r="G207" i="1"/>
  <c r="F207" i="1"/>
  <c r="E207" i="1"/>
  <c r="U206" i="1"/>
  <c r="AB205" i="1"/>
  <c r="AA205" i="1"/>
  <c r="Z205" i="1"/>
  <c r="Y205" i="1"/>
  <c r="X205" i="1"/>
  <c r="W205" i="1"/>
  <c r="V205" i="1"/>
  <c r="T205" i="1"/>
  <c r="U205" i="1" s="1"/>
  <c r="S205" i="1"/>
  <c r="R205" i="1"/>
  <c r="Q205" i="1"/>
  <c r="P205" i="1"/>
  <c r="O205" i="1"/>
  <c r="N205" i="1"/>
  <c r="M205" i="1"/>
  <c r="L205" i="1"/>
  <c r="K205" i="1"/>
  <c r="I205" i="1"/>
  <c r="H205" i="1"/>
  <c r="G205" i="1"/>
  <c r="F205" i="1"/>
  <c r="E205" i="1"/>
  <c r="U204" i="1"/>
  <c r="AB203" i="1"/>
  <c r="AA203" i="1"/>
  <c r="Z203" i="1"/>
  <c r="Y203" i="1"/>
  <c r="X203" i="1"/>
  <c r="W203" i="1"/>
  <c r="V203" i="1"/>
  <c r="T203" i="1"/>
  <c r="U203" i="1" s="1"/>
  <c r="S203" i="1"/>
  <c r="R203" i="1"/>
  <c r="Q203" i="1"/>
  <c r="P203" i="1"/>
  <c r="O203" i="1"/>
  <c r="N203" i="1"/>
  <c r="M203" i="1"/>
  <c r="L203" i="1"/>
  <c r="K203" i="1"/>
  <c r="I203" i="1"/>
  <c r="H203" i="1"/>
  <c r="G203" i="1"/>
  <c r="F203" i="1"/>
  <c r="E203" i="1"/>
  <c r="U202" i="1"/>
  <c r="AB201" i="1"/>
  <c r="AA201" i="1"/>
  <c r="Z201" i="1"/>
  <c r="Y201" i="1"/>
  <c r="X201" i="1"/>
  <c r="W201" i="1"/>
  <c r="V201" i="1"/>
  <c r="T201" i="1"/>
  <c r="U201" i="1" s="1"/>
  <c r="S201" i="1"/>
  <c r="R201" i="1"/>
  <c r="Q201" i="1"/>
  <c r="P201" i="1"/>
  <c r="O201" i="1"/>
  <c r="N201" i="1"/>
  <c r="M201" i="1"/>
  <c r="L201" i="1"/>
  <c r="K201" i="1"/>
  <c r="I201" i="1"/>
  <c r="J201" i="1" s="1"/>
  <c r="H201" i="1"/>
  <c r="G201" i="1"/>
  <c r="F201" i="1"/>
  <c r="E201" i="1"/>
  <c r="U200" i="1"/>
  <c r="D197" i="1"/>
  <c r="C197" i="1"/>
  <c r="B197" i="1"/>
  <c r="AB196" i="1"/>
  <c r="AA196" i="1"/>
  <c r="Z196" i="1"/>
  <c r="Y196" i="1"/>
  <c r="X196" i="1"/>
  <c r="W196" i="1"/>
  <c r="V196" i="1"/>
  <c r="T196" i="1"/>
  <c r="U196" i="1" s="1"/>
  <c r="S196" i="1"/>
  <c r="R196" i="1"/>
  <c r="Q196" i="1"/>
  <c r="P196" i="1"/>
  <c r="O196" i="1"/>
  <c r="N196" i="1"/>
  <c r="M196" i="1"/>
  <c r="L196" i="1"/>
  <c r="K196" i="1"/>
  <c r="I196" i="1"/>
  <c r="H196" i="1"/>
  <c r="G196" i="1"/>
  <c r="F196" i="1"/>
  <c r="E196" i="1"/>
  <c r="U195" i="1"/>
  <c r="AB194" i="1"/>
  <c r="AA194" i="1"/>
  <c r="Z194" i="1"/>
  <c r="Y194" i="1"/>
  <c r="X194" i="1"/>
  <c r="W194" i="1"/>
  <c r="V194" i="1"/>
  <c r="T194" i="1"/>
  <c r="U194" i="1" s="1"/>
  <c r="S194" i="1"/>
  <c r="R194" i="1"/>
  <c r="Q194" i="1"/>
  <c r="P194" i="1"/>
  <c r="O194" i="1"/>
  <c r="N194" i="1"/>
  <c r="M194" i="1"/>
  <c r="L194" i="1"/>
  <c r="K194" i="1"/>
  <c r="I194" i="1"/>
  <c r="H194" i="1"/>
  <c r="G194" i="1"/>
  <c r="F194" i="1"/>
  <c r="E194" i="1"/>
  <c r="U193" i="1"/>
  <c r="AB192" i="1"/>
  <c r="AA192" i="1"/>
  <c r="Z192" i="1"/>
  <c r="Y192" i="1"/>
  <c r="X192" i="1"/>
  <c r="W192" i="1"/>
  <c r="V192" i="1"/>
  <c r="T192" i="1"/>
  <c r="U192" i="1" s="1"/>
  <c r="S192" i="1"/>
  <c r="R192" i="1"/>
  <c r="Q192" i="1"/>
  <c r="P192" i="1"/>
  <c r="O192" i="1"/>
  <c r="N192" i="1"/>
  <c r="M192" i="1"/>
  <c r="L192" i="1"/>
  <c r="K192" i="1"/>
  <c r="I192" i="1"/>
  <c r="H192" i="1"/>
  <c r="G192" i="1"/>
  <c r="F192" i="1"/>
  <c r="E192" i="1"/>
  <c r="U191" i="1"/>
  <c r="AB190" i="1"/>
  <c r="AA190" i="1"/>
  <c r="Z190" i="1"/>
  <c r="Y190" i="1"/>
  <c r="X190" i="1"/>
  <c r="W190" i="1"/>
  <c r="V190" i="1"/>
  <c r="T190" i="1"/>
  <c r="U190" i="1" s="1"/>
  <c r="S190" i="1"/>
  <c r="R190" i="1"/>
  <c r="Q190" i="1"/>
  <c r="P190" i="1"/>
  <c r="O190" i="1"/>
  <c r="N190" i="1"/>
  <c r="M190" i="1"/>
  <c r="L190" i="1"/>
  <c r="K190" i="1"/>
  <c r="I190" i="1"/>
  <c r="H190" i="1"/>
  <c r="G190" i="1"/>
  <c r="F190" i="1"/>
  <c r="E190" i="1"/>
  <c r="U189" i="1"/>
  <c r="AB188" i="1"/>
  <c r="AA188" i="1"/>
  <c r="Z188" i="1"/>
  <c r="Y188" i="1"/>
  <c r="X188" i="1"/>
  <c r="W188" i="1"/>
  <c r="V188" i="1"/>
  <c r="T188" i="1"/>
  <c r="U188" i="1" s="1"/>
  <c r="S188" i="1"/>
  <c r="R188" i="1"/>
  <c r="Q188" i="1"/>
  <c r="P188" i="1"/>
  <c r="O188" i="1"/>
  <c r="N188" i="1"/>
  <c r="M188" i="1"/>
  <c r="L188" i="1"/>
  <c r="K188" i="1"/>
  <c r="I188" i="1"/>
  <c r="H188" i="1"/>
  <c r="G188" i="1"/>
  <c r="F188" i="1"/>
  <c r="E188" i="1"/>
  <c r="U187" i="1"/>
  <c r="D184" i="1"/>
  <c r="C184" i="1"/>
  <c r="B184" i="1"/>
  <c r="AB183" i="1"/>
  <c r="AA183" i="1"/>
  <c r="Z183" i="1"/>
  <c r="Y183" i="1"/>
  <c r="X183" i="1"/>
  <c r="W183" i="1"/>
  <c r="V183" i="1"/>
  <c r="T183" i="1"/>
  <c r="U183" i="1" s="1"/>
  <c r="S183" i="1"/>
  <c r="R183" i="1"/>
  <c r="Q183" i="1"/>
  <c r="P183" i="1"/>
  <c r="O183" i="1"/>
  <c r="N183" i="1"/>
  <c r="M183" i="1"/>
  <c r="L183" i="1"/>
  <c r="K183" i="1"/>
  <c r="I183" i="1"/>
  <c r="H183" i="1"/>
  <c r="G183" i="1"/>
  <c r="F183" i="1"/>
  <c r="E183" i="1"/>
  <c r="U182" i="1"/>
  <c r="AB181" i="1"/>
  <c r="AA181" i="1"/>
  <c r="Z181" i="1"/>
  <c r="Y181" i="1"/>
  <c r="X181" i="1"/>
  <c r="W181" i="1"/>
  <c r="V181" i="1"/>
  <c r="T181" i="1"/>
  <c r="U181" i="1" s="1"/>
  <c r="S181" i="1"/>
  <c r="R181" i="1"/>
  <c r="Q181" i="1"/>
  <c r="P181" i="1"/>
  <c r="O181" i="1"/>
  <c r="N181" i="1"/>
  <c r="M181" i="1"/>
  <c r="L181" i="1"/>
  <c r="K181" i="1"/>
  <c r="I181" i="1"/>
  <c r="H181" i="1"/>
  <c r="G181" i="1"/>
  <c r="F181" i="1"/>
  <c r="E181" i="1"/>
  <c r="U180" i="1"/>
  <c r="AB179" i="1"/>
  <c r="AA179" i="1"/>
  <c r="Z179" i="1"/>
  <c r="Y179" i="1"/>
  <c r="X179" i="1"/>
  <c r="W179" i="1"/>
  <c r="V179" i="1"/>
  <c r="T179" i="1"/>
  <c r="U179" i="1" s="1"/>
  <c r="S179" i="1"/>
  <c r="R179" i="1"/>
  <c r="Q179" i="1"/>
  <c r="P179" i="1"/>
  <c r="O179" i="1"/>
  <c r="N179" i="1"/>
  <c r="M179" i="1"/>
  <c r="L179" i="1"/>
  <c r="K179" i="1"/>
  <c r="I179" i="1"/>
  <c r="H179" i="1"/>
  <c r="G179" i="1"/>
  <c r="F179" i="1"/>
  <c r="E179" i="1"/>
  <c r="U178" i="1"/>
  <c r="AB177" i="1"/>
  <c r="AA177" i="1"/>
  <c r="Z177" i="1"/>
  <c r="Y177" i="1"/>
  <c r="X177" i="1"/>
  <c r="W177" i="1"/>
  <c r="V177" i="1"/>
  <c r="T177" i="1"/>
  <c r="U177" i="1" s="1"/>
  <c r="S177" i="1"/>
  <c r="R177" i="1"/>
  <c r="Q177" i="1"/>
  <c r="P177" i="1"/>
  <c r="O177" i="1"/>
  <c r="N177" i="1"/>
  <c r="M177" i="1"/>
  <c r="L177" i="1"/>
  <c r="K177" i="1"/>
  <c r="I177" i="1"/>
  <c r="H177" i="1"/>
  <c r="G177" i="1"/>
  <c r="F177" i="1"/>
  <c r="E177" i="1"/>
  <c r="U176" i="1"/>
  <c r="AB175" i="1"/>
  <c r="AA175" i="1"/>
  <c r="Z175" i="1"/>
  <c r="Y175" i="1"/>
  <c r="X175" i="1"/>
  <c r="W175" i="1"/>
  <c r="V175" i="1"/>
  <c r="T175" i="1"/>
  <c r="U175" i="1" s="1"/>
  <c r="S175" i="1"/>
  <c r="R175" i="1"/>
  <c r="Q175" i="1"/>
  <c r="P175" i="1"/>
  <c r="O175" i="1"/>
  <c r="N175" i="1"/>
  <c r="M175" i="1"/>
  <c r="L175" i="1"/>
  <c r="K175" i="1"/>
  <c r="I175" i="1"/>
  <c r="H175" i="1"/>
  <c r="G175" i="1"/>
  <c r="F175" i="1"/>
  <c r="E175" i="1"/>
  <c r="U174" i="1"/>
  <c r="AB173" i="1"/>
  <c r="AA173" i="1"/>
  <c r="Z173" i="1"/>
  <c r="Y173" i="1"/>
  <c r="X173" i="1"/>
  <c r="W173" i="1"/>
  <c r="V173" i="1"/>
  <c r="T173" i="1"/>
  <c r="U173" i="1" s="1"/>
  <c r="S173" i="1"/>
  <c r="R173" i="1"/>
  <c r="Q173" i="1"/>
  <c r="P173" i="1"/>
  <c r="O173" i="1"/>
  <c r="N173" i="1"/>
  <c r="M173" i="1"/>
  <c r="L173" i="1"/>
  <c r="K173" i="1"/>
  <c r="I173" i="1"/>
  <c r="H173" i="1"/>
  <c r="G173" i="1"/>
  <c r="F173" i="1"/>
  <c r="E173" i="1"/>
  <c r="U172" i="1"/>
  <c r="D167" i="1"/>
  <c r="C167" i="1"/>
  <c r="B167" i="1"/>
  <c r="AB166" i="1"/>
  <c r="AA166" i="1"/>
  <c r="Z166" i="1"/>
  <c r="Y166" i="1"/>
  <c r="X166" i="1"/>
  <c r="W166" i="1"/>
  <c r="V166" i="1"/>
  <c r="T166" i="1"/>
  <c r="U166" i="1" s="1"/>
  <c r="S166" i="1"/>
  <c r="R166" i="1"/>
  <c r="Q166" i="1"/>
  <c r="P166" i="1"/>
  <c r="O166" i="1"/>
  <c r="N166" i="1"/>
  <c r="M166" i="1"/>
  <c r="L166" i="1"/>
  <c r="K166" i="1"/>
  <c r="I166" i="1"/>
  <c r="H166" i="1"/>
  <c r="G166" i="1"/>
  <c r="F166" i="1"/>
  <c r="E166" i="1"/>
  <c r="U165" i="1"/>
  <c r="AB164" i="1"/>
  <c r="AA164" i="1"/>
  <c r="Z164" i="1"/>
  <c r="Y164" i="1"/>
  <c r="X164" i="1"/>
  <c r="W164" i="1"/>
  <c r="V164" i="1"/>
  <c r="T164" i="1"/>
  <c r="U164" i="1" s="1"/>
  <c r="S164" i="1"/>
  <c r="R164" i="1"/>
  <c r="Q164" i="1"/>
  <c r="P164" i="1"/>
  <c r="O164" i="1"/>
  <c r="N164" i="1"/>
  <c r="M164" i="1"/>
  <c r="L164" i="1"/>
  <c r="K164" i="1"/>
  <c r="I164" i="1"/>
  <c r="H164" i="1"/>
  <c r="G164" i="1"/>
  <c r="F164" i="1"/>
  <c r="E164" i="1"/>
  <c r="U163" i="1"/>
  <c r="AB162" i="1"/>
  <c r="AA162" i="1"/>
  <c r="Z162" i="1"/>
  <c r="Y162" i="1"/>
  <c r="X162" i="1"/>
  <c r="W162" i="1"/>
  <c r="V162" i="1"/>
  <c r="T162" i="1"/>
  <c r="U162" i="1" s="1"/>
  <c r="S162" i="1"/>
  <c r="R162" i="1"/>
  <c r="Q162" i="1"/>
  <c r="P162" i="1"/>
  <c r="O162" i="1"/>
  <c r="N162" i="1"/>
  <c r="M162" i="1"/>
  <c r="L162" i="1"/>
  <c r="K162" i="1"/>
  <c r="I162" i="1"/>
  <c r="H162" i="1"/>
  <c r="G162" i="1"/>
  <c r="F162" i="1"/>
  <c r="E162" i="1"/>
  <c r="U161" i="1"/>
  <c r="AB160" i="1"/>
  <c r="AA160" i="1"/>
  <c r="Z160" i="1"/>
  <c r="Y160" i="1"/>
  <c r="X160" i="1"/>
  <c r="W160" i="1"/>
  <c r="V160" i="1"/>
  <c r="T160" i="1"/>
  <c r="U160" i="1" s="1"/>
  <c r="S160" i="1"/>
  <c r="R160" i="1"/>
  <c r="Q160" i="1"/>
  <c r="P160" i="1"/>
  <c r="O160" i="1"/>
  <c r="N160" i="1"/>
  <c r="M160" i="1"/>
  <c r="L160" i="1"/>
  <c r="K160" i="1"/>
  <c r="I160" i="1"/>
  <c r="H160" i="1"/>
  <c r="G160" i="1"/>
  <c r="F160" i="1"/>
  <c r="E160" i="1"/>
  <c r="U159" i="1"/>
  <c r="AB158" i="1"/>
  <c r="AA158" i="1"/>
  <c r="Z158" i="1"/>
  <c r="Y158" i="1"/>
  <c r="X158" i="1"/>
  <c r="W158" i="1"/>
  <c r="V158" i="1"/>
  <c r="T158" i="1"/>
  <c r="U158" i="1" s="1"/>
  <c r="S158" i="1"/>
  <c r="R158" i="1"/>
  <c r="Q158" i="1"/>
  <c r="P158" i="1"/>
  <c r="O158" i="1"/>
  <c r="N158" i="1"/>
  <c r="M158" i="1"/>
  <c r="L158" i="1"/>
  <c r="K158" i="1"/>
  <c r="I158" i="1"/>
  <c r="H158" i="1"/>
  <c r="G158" i="1"/>
  <c r="F158" i="1"/>
  <c r="E158" i="1"/>
  <c r="U157" i="1"/>
  <c r="AB156" i="1"/>
  <c r="AA156" i="1"/>
  <c r="Z156" i="1"/>
  <c r="Y156" i="1"/>
  <c r="X156" i="1"/>
  <c r="W156" i="1"/>
  <c r="V156" i="1"/>
  <c r="T156" i="1"/>
  <c r="U156" i="1" s="1"/>
  <c r="S156" i="1"/>
  <c r="R156" i="1"/>
  <c r="Q156" i="1"/>
  <c r="P156" i="1"/>
  <c r="O156" i="1"/>
  <c r="N156" i="1"/>
  <c r="M156" i="1"/>
  <c r="L156" i="1"/>
  <c r="K156" i="1"/>
  <c r="I156" i="1"/>
  <c r="H156" i="1"/>
  <c r="G156" i="1"/>
  <c r="F156" i="1"/>
  <c r="E156" i="1"/>
  <c r="U155" i="1"/>
  <c r="D152" i="1"/>
  <c r="C152" i="1"/>
  <c r="B152" i="1"/>
  <c r="AB151" i="1"/>
  <c r="AA151" i="1"/>
  <c r="Z151" i="1"/>
  <c r="Y151" i="1"/>
  <c r="X151" i="1"/>
  <c r="W151" i="1"/>
  <c r="V151" i="1"/>
  <c r="T151" i="1"/>
  <c r="U151" i="1" s="1"/>
  <c r="S151" i="1"/>
  <c r="R151" i="1"/>
  <c r="Q151" i="1"/>
  <c r="P151" i="1"/>
  <c r="O151" i="1"/>
  <c r="N151" i="1"/>
  <c r="M151" i="1"/>
  <c r="L151" i="1"/>
  <c r="K151" i="1"/>
  <c r="I151" i="1"/>
  <c r="H151" i="1"/>
  <c r="G151" i="1"/>
  <c r="F151" i="1"/>
  <c r="E151" i="1"/>
  <c r="U150" i="1"/>
  <c r="AB149" i="1"/>
  <c r="AA149" i="1"/>
  <c r="Z149" i="1"/>
  <c r="Y149" i="1"/>
  <c r="X149" i="1"/>
  <c r="W149" i="1"/>
  <c r="V149" i="1"/>
  <c r="T149" i="1"/>
  <c r="U149" i="1" s="1"/>
  <c r="S149" i="1"/>
  <c r="R149" i="1"/>
  <c r="Q149" i="1"/>
  <c r="P149" i="1"/>
  <c r="O149" i="1"/>
  <c r="N149" i="1"/>
  <c r="M149" i="1"/>
  <c r="L149" i="1"/>
  <c r="K149" i="1"/>
  <c r="I149" i="1"/>
  <c r="H149" i="1"/>
  <c r="G149" i="1"/>
  <c r="F149" i="1"/>
  <c r="E149" i="1"/>
  <c r="U148" i="1"/>
  <c r="AB147" i="1"/>
  <c r="AA147" i="1"/>
  <c r="Z147" i="1"/>
  <c r="Y147" i="1"/>
  <c r="X147" i="1"/>
  <c r="W147" i="1"/>
  <c r="V147" i="1"/>
  <c r="T147" i="1"/>
  <c r="S147" i="1"/>
  <c r="R147" i="1"/>
  <c r="Q147" i="1"/>
  <c r="P147" i="1"/>
  <c r="O147" i="1"/>
  <c r="N147" i="1"/>
  <c r="M147" i="1"/>
  <c r="L147" i="1"/>
  <c r="K147" i="1"/>
  <c r="I147" i="1"/>
  <c r="J147" i="1" s="1"/>
  <c r="H147" i="1"/>
  <c r="G147" i="1"/>
  <c r="F147" i="1"/>
  <c r="E147" i="1"/>
  <c r="U146" i="1"/>
  <c r="AB145" i="1"/>
  <c r="AA145" i="1"/>
  <c r="Z145" i="1"/>
  <c r="Y145" i="1"/>
  <c r="X145" i="1"/>
  <c r="W145" i="1"/>
  <c r="V145" i="1"/>
  <c r="T145" i="1"/>
  <c r="U145" i="1" s="1"/>
  <c r="S145" i="1"/>
  <c r="R145" i="1"/>
  <c r="Q145" i="1"/>
  <c r="P145" i="1"/>
  <c r="O145" i="1"/>
  <c r="N145" i="1"/>
  <c r="M145" i="1"/>
  <c r="L145" i="1"/>
  <c r="K145" i="1"/>
  <c r="I145" i="1"/>
  <c r="H145" i="1"/>
  <c r="G145" i="1"/>
  <c r="F145" i="1"/>
  <c r="E145" i="1"/>
  <c r="U144" i="1"/>
  <c r="D141" i="1"/>
  <c r="C141" i="1"/>
  <c r="B141" i="1"/>
  <c r="AB140" i="1"/>
  <c r="AA140" i="1"/>
  <c r="Z140" i="1"/>
  <c r="Y140" i="1"/>
  <c r="X140" i="1"/>
  <c r="W140" i="1"/>
  <c r="V140" i="1"/>
  <c r="T140" i="1"/>
  <c r="U140" i="1" s="1"/>
  <c r="S140" i="1"/>
  <c r="R140" i="1"/>
  <c r="Q140" i="1"/>
  <c r="P140" i="1"/>
  <c r="O140" i="1"/>
  <c r="N140" i="1"/>
  <c r="M140" i="1"/>
  <c r="L140" i="1"/>
  <c r="K140" i="1"/>
  <c r="I140" i="1"/>
  <c r="H140" i="1"/>
  <c r="G140" i="1"/>
  <c r="F140" i="1"/>
  <c r="E140" i="1"/>
  <c r="U139" i="1"/>
  <c r="AB138" i="1"/>
  <c r="AA138" i="1"/>
  <c r="Z138" i="1"/>
  <c r="Y138" i="1"/>
  <c r="X138" i="1"/>
  <c r="W138" i="1"/>
  <c r="V138" i="1"/>
  <c r="T138" i="1"/>
  <c r="U138" i="1" s="1"/>
  <c r="S138" i="1"/>
  <c r="R138" i="1"/>
  <c r="Q138" i="1"/>
  <c r="P138" i="1"/>
  <c r="O138" i="1"/>
  <c r="N138" i="1"/>
  <c r="M138" i="1"/>
  <c r="L138" i="1"/>
  <c r="K138" i="1"/>
  <c r="I138" i="1"/>
  <c r="J138" i="1" s="1"/>
  <c r="H138" i="1"/>
  <c r="G138" i="1"/>
  <c r="F138" i="1"/>
  <c r="E138" i="1"/>
  <c r="U137" i="1"/>
  <c r="AB136" i="1"/>
  <c r="AA136" i="1"/>
  <c r="Z136" i="1"/>
  <c r="Y136" i="1"/>
  <c r="X136" i="1"/>
  <c r="W136" i="1"/>
  <c r="V136" i="1"/>
  <c r="T136" i="1"/>
  <c r="U136" i="1" s="1"/>
  <c r="S136" i="1"/>
  <c r="R136" i="1"/>
  <c r="Q136" i="1"/>
  <c r="P136" i="1"/>
  <c r="O136" i="1"/>
  <c r="N136" i="1"/>
  <c r="M136" i="1"/>
  <c r="L136" i="1"/>
  <c r="K136" i="1"/>
  <c r="I136" i="1"/>
  <c r="H136" i="1"/>
  <c r="G136" i="1"/>
  <c r="F136" i="1"/>
  <c r="E136" i="1"/>
  <c r="U135" i="1"/>
  <c r="AB134" i="1"/>
  <c r="AA134" i="1"/>
  <c r="Z134" i="1"/>
  <c r="Y134" i="1"/>
  <c r="X134" i="1"/>
  <c r="W134" i="1"/>
  <c r="V134" i="1"/>
  <c r="T134" i="1"/>
  <c r="U134" i="1" s="1"/>
  <c r="S134" i="1"/>
  <c r="R134" i="1"/>
  <c r="Q134" i="1"/>
  <c r="P134" i="1"/>
  <c r="O134" i="1"/>
  <c r="N134" i="1"/>
  <c r="M134" i="1"/>
  <c r="L134" i="1"/>
  <c r="K134" i="1"/>
  <c r="I134" i="1"/>
  <c r="H134" i="1"/>
  <c r="G134" i="1"/>
  <c r="F134" i="1"/>
  <c r="E134" i="1"/>
  <c r="U133" i="1"/>
  <c r="D130" i="1"/>
  <c r="C130" i="1"/>
  <c r="B130" i="1"/>
  <c r="AB129" i="1"/>
  <c r="AA129" i="1"/>
  <c r="Z129" i="1"/>
  <c r="Y129" i="1"/>
  <c r="X129" i="1"/>
  <c r="W129" i="1"/>
  <c r="V129" i="1"/>
  <c r="T129" i="1"/>
  <c r="U129" i="1" s="1"/>
  <c r="S129" i="1"/>
  <c r="R129" i="1"/>
  <c r="Q129" i="1"/>
  <c r="P129" i="1"/>
  <c r="O129" i="1"/>
  <c r="N129" i="1"/>
  <c r="M129" i="1"/>
  <c r="L129" i="1"/>
  <c r="K129" i="1"/>
  <c r="I129" i="1"/>
  <c r="H129" i="1"/>
  <c r="G129" i="1"/>
  <c r="F129" i="1"/>
  <c r="E129" i="1"/>
  <c r="U128" i="1"/>
  <c r="AB127" i="1"/>
  <c r="AA127" i="1"/>
  <c r="Z127" i="1"/>
  <c r="Y127" i="1"/>
  <c r="X127" i="1"/>
  <c r="W127" i="1"/>
  <c r="V127" i="1"/>
  <c r="T127" i="1"/>
  <c r="U127" i="1" s="1"/>
  <c r="S127" i="1"/>
  <c r="R127" i="1"/>
  <c r="Q127" i="1"/>
  <c r="P127" i="1"/>
  <c r="O127" i="1"/>
  <c r="N127" i="1"/>
  <c r="M127" i="1"/>
  <c r="L127" i="1"/>
  <c r="K127" i="1"/>
  <c r="I127" i="1"/>
  <c r="H127" i="1"/>
  <c r="G127" i="1"/>
  <c r="F127" i="1"/>
  <c r="E127" i="1"/>
  <c r="U126" i="1"/>
  <c r="AB125" i="1"/>
  <c r="AA125" i="1"/>
  <c r="Z125" i="1"/>
  <c r="Y125" i="1"/>
  <c r="X125" i="1"/>
  <c r="W125" i="1"/>
  <c r="V125" i="1"/>
  <c r="T125" i="1"/>
  <c r="U125" i="1" s="1"/>
  <c r="S125" i="1"/>
  <c r="R125" i="1"/>
  <c r="Q125" i="1"/>
  <c r="P125" i="1"/>
  <c r="O125" i="1"/>
  <c r="N125" i="1"/>
  <c r="M125" i="1"/>
  <c r="L125" i="1"/>
  <c r="K125" i="1"/>
  <c r="I125" i="1"/>
  <c r="H125" i="1"/>
  <c r="G125" i="1"/>
  <c r="F125" i="1"/>
  <c r="E125" i="1"/>
  <c r="U124" i="1"/>
  <c r="AB123" i="1"/>
  <c r="AA123" i="1"/>
  <c r="Z123" i="1"/>
  <c r="Y123" i="1"/>
  <c r="X123" i="1"/>
  <c r="W123" i="1"/>
  <c r="V123" i="1"/>
  <c r="T123" i="1"/>
  <c r="U123" i="1" s="1"/>
  <c r="S123" i="1"/>
  <c r="R123" i="1"/>
  <c r="Q123" i="1"/>
  <c r="P123" i="1"/>
  <c r="O123" i="1"/>
  <c r="N123" i="1"/>
  <c r="M123" i="1"/>
  <c r="L123" i="1"/>
  <c r="K123" i="1"/>
  <c r="I123" i="1"/>
  <c r="H123" i="1"/>
  <c r="G123" i="1"/>
  <c r="F123" i="1"/>
  <c r="E123" i="1"/>
  <c r="U122" i="1"/>
  <c r="D117" i="1"/>
  <c r="C117" i="1"/>
  <c r="B117" i="1"/>
  <c r="AB116" i="1"/>
  <c r="AA116" i="1"/>
  <c r="Z116" i="1"/>
  <c r="Y116" i="1"/>
  <c r="X116" i="1"/>
  <c r="W116" i="1"/>
  <c r="V116" i="1"/>
  <c r="T116" i="1"/>
  <c r="U116" i="1" s="1"/>
  <c r="S116" i="1"/>
  <c r="R116" i="1"/>
  <c r="Q116" i="1"/>
  <c r="P116" i="1"/>
  <c r="O116" i="1"/>
  <c r="N116" i="1"/>
  <c r="M116" i="1"/>
  <c r="L116" i="1"/>
  <c r="K116" i="1"/>
  <c r="I116" i="1"/>
  <c r="H116" i="1"/>
  <c r="G116" i="1"/>
  <c r="F116" i="1"/>
  <c r="E116" i="1"/>
  <c r="U115" i="1"/>
  <c r="AB114" i="1"/>
  <c r="AA114" i="1"/>
  <c r="Z114" i="1"/>
  <c r="Y114" i="1"/>
  <c r="X114" i="1"/>
  <c r="W114" i="1"/>
  <c r="V114" i="1"/>
  <c r="T114" i="1"/>
  <c r="U114" i="1" s="1"/>
  <c r="S114" i="1"/>
  <c r="R114" i="1"/>
  <c r="Q114" i="1"/>
  <c r="P114" i="1"/>
  <c r="O114" i="1"/>
  <c r="N114" i="1"/>
  <c r="M114" i="1"/>
  <c r="L114" i="1"/>
  <c r="K114" i="1"/>
  <c r="I114" i="1"/>
  <c r="H114" i="1"/>
  <c r="G114" i="1"/>
  <c r="F114" i="1"/>
  <c r="E114" i="1"/>
  <c r="U113" i="1"/>
  <c r="AB112" i="1"/>
  <c r="AA112" i="1"/>
  <c r="Z112" i="1"/>
  <c r="Y112" i="1"/>
  <c r="X112" i="1"/>
  <c r="W112" i="1"/>
  <c r="V112" i="1"/>
  <c r="T112" i="1"/>
  <c r="U112" i="1" s="1"/>
  <c r="S112" i="1"/>
  <c r="R112" i="1"/>
  <c r="Q112" i="1"/>
  <c r="P112" i="1"/>
  <c r="O112" i="1"/>
  <c r="N112" i="1"/>
  <c r="M112" i="1"/>
  <c r="L112" i="1"/>
  <c r="K112" i="1"/>
  <c r="I112" i="1"/>
  <c r="H112" i="1"/>
  <c r="G112" i="1"/>
  <c r="F112" i="1"/>
  <c r="E112" i="1"/>
  <c r="U111" i="1"/>
  <c r="AB110" i="1"/>
  <c r="AA110" i="1"/>
  <c r="Z110" i="1"/>
  <c r="Y110" i="1"/>
  <c r="X110" i="1"/>
  <c r="W110" i="1"/>
  <c r="V110" i="1"/>
  <c r="T110" i="1"/>
  <c r="U110" i="1" s="1"/>
  <c r="S110" i="1"/>
  <c r="R110" i="1"/>
  <c r="Q110" i="1"/>
  <c r="P110" i="1"/>
  <c r="O110" i="1"/>
  <c r="N110" i="1"/>
  <c r="M110" i="1"/>
  <c r="L110" i="1"/>
  <c r="K110" i="1"/>
  <c r="I110" i="1"/>
  <c r="H110" i="1"/>
  <c r="G110" i="1"/>
  <c r="F110" i="1"/>
  <c r="E110" i="1"/>
  <c r="U109" i="1"/>
  <c r="AB108" i="1"/>
  <c r="AA108" i="1"/>
  <c r="Z108" i="1"/>
  <c r="Y108" i="1"/>
  <c r="X108" i="1"/>
  <c r="W108" i="1"/>
  <c r="V108" i="1"/>
  <c r="T108" i="1"/>
  <c r="S108" i="1"/>
  <c r="R108" i="1"/>
  <c r="Q108" i="1"/>
  <c r="P108" i="1"/>
  <c r="O108" i="1"/>
  <c r="N108" i="1"/>
  <c r="M108" i="1"/>
  <c r="L108" i="1"/>
  <c r="K108" i="1"/>
  <c r="I108" i="1"/>
  <c r="H108" i="1"/>
  <c r="G108" i="1"/>
  <c r="F108" i="1"/>
  <c r="E108" i="1"/>
  <c r="U107" i="1"/>
  <c r="D104" i="1"/>
  <c r="C104" i="1"/>
  <c r="B104" i="1"/>
  <c r="AB103" i="1"/>
  <c r="AA103" i="1"/>
  <c r="Z103" i="1"/>
  <c r="Y103" i="1"/>
  <c r="X103" i="1"/>
  <c r="W103" i="1"/>
  <c r="V103" i="1"/>
  <c r="T103" i="1"/>
  <c r="U103" i="1" s="1"/>
  <c r="S103" i="1"/>
  <c r="R103" i="1"/>
  <c r="Q103" i="1"/>
  <c r="P103" i="1"/>
  <c r="O103" i="1"/>
  <c r="N103" i="1"/>
  <c r="M103" i="1"/>
  <c r="L103" i="1"/>
  <c r="K103" i="1"/>
  <c r="I103" i="1"/>
  <c r="H103" i="1"/>
  <c r="G103" i="1"/>
  <c r="F103" i="1"/>
  <c r="E103" i="1"/>
  <c r="U102" i="1"/>
  <c r="AB101" i="1"/>
  <c r="AA101" i="1"/>
  <c r="Z101" i="1"/>
  <c r="Y101" i="1"/>
  <c r="X101" i="1"/>
  <c r="W101" i="1"/>
  <c r="V101" i="1"/>
  <c r="T101" i="1"/>
  <c r="U101" i="1" s="1"/>
  <c r="S101" i="1"/>
  <c r="R101" i="1"/>
  <c r="Q101" i="1"/>
  <c r="P101" i="1"/>
  <c r="O101" i="1"/>
  <c r="N101" i="1"/>
  <c r="M101" i="1"/>
  <c r="L101" i="1"/>
  <c r="K101" i="1"/>
  <c r="I101" i="1"/>
  <c r="J101" i="1" s="1"/>
  <c r="J100" i="1" s="1"/>
  <c r="H101" i="1"/>
  <c r="G101" i="1"/>
  <c r="F101" i="1"/>
  <c r="E101" i="1"/>
  <c r="U100" i="1"/>
  <c r="AB99" i="1"/>
  <c r="AA99" i="1"/>
  <c r="Z99" i="1"/>
  <c r="Y99" i="1"/>
  <c r="X99" i="1"/>
  <c r="W99" i="1"/>
  <c r="V99" i="1"/>
  <c r="T99" i="1"/>
  <c r="U99" i="1" s="1"/>
  <c r="S99" i="1"/>
  <c r="R99" i="1"/>
  <c r="Q99" i="1"/>
  <c r="P99" i="1"/>
  <c r="O99" i="1"/>
  <c r="N99" i="1"/>
  <c r="M99" i="1"/>
  <c r="L99" i="1"/>
  <c r="K99" i="1"/>
  <c r="I99" i="1"/>
  <c r="H99" i="1"/>
  <c r="G99" i="1"/>
  <c r="F99" i="1"/>
  <c r="E99" i="1"/>
  <c r="U98" i="1"/>
  <c r="AB97" i="1"/>
  <c r="AA97" i="1"/>
  <c r="Z97" i="1"/>
  <c r="Y97" i="1"/>
  <c r="X97" i="1"/>
  <c r="W97" i="1"/>
  <c r="V97" i="1"/>
  <c r="T97" i="1"/>
  <c r="U97" i="1" s="1"/>
  <c r="S97" i="1"/>
  <c r="R97" i="1"/>
  <c r="Q97" i="1"/>
  <c r="P97" i="1"/>
  <c r="O97" i="1"/>
  <c r="N97" i="1"/>
  <c r="M97" i="1"/>
  <c r="L97" i="1"/>
  <c r="K97" i="1"/>
  <c r="I97" i="1"/>
  <c r="H97" i="1"/>
  <c r="G97" i="1"/>
  <c r="F97" i="1"/>
  <c r="E97" i="1"/>
  <c r="U96" i="1"/>
  <c r="AB95" i="1"/>
  <c r="AA95" i="1"/>
  <c r="Z95" i="1"/>
  <c r="Y95" i="1"/>
  <c r="X95" i="1"/>
  <c r="W95" i="1"/>
  <c r="V95" i="1"/>
  <c r="T95" i="1"/>
  <c r="U95" i="1" s="1"/>
  <c r="S95" i="1"/>
  <c r="R95" i="1"/>
  <c r="Q95" i="1"/>
  <c r="P95" i="1"/>
  <c r="O95" i="1"/>
  <c r="N95" i="1"/>
  <c r="M95" i="1"/>
  <c r="L95" i="1"/>
  <c r="K95" i="1"/>
  <c r="I95" i="1"/>
  <c r="H95" i="1"/>
  <c r="G95" i="1"/>
  <c r="F95" i="1"/>
  <c r="E95" i="1"/>
  <c r="U94" i="1"/>
  <c r="AB93" i="1"/>
  <c r="AA93" i="1"/>
  <c r="Z93" i="1"/>
  <c r="Y93" i="1"/>
  <c r="X93" i="1"/>
  <c r="W93" i="1"/>
  <c r="V93" i="1"/>
  <c r="T93" i="1"/>
  <c r="U93" i="1" s="1"/>
  <c r="S93" i="1"/>
  <c r="R93" i="1"/>
  <c r="Q93" i="1"/>
  <c r="P93" i="1"/>
  <c r="O93" i="1"/>
  <c r="N93" i="1"/>
  <c r="M93" i="1"/>
  <c r="L93" i="1"/>
  <c r="K93" i="1"/>
  <c r="I93" i="1"/>
  <c r="J93" i="1" s="1"/>
  <c r="H93" i="1"/>
  <c r="G93" i="1"/>
  <c r="F93" i="1"/>
  <c r="E93" i="1"/>
  <c r="U92" i="1"/>
  <c r="AB91" i="1"/>
  <c r="AA91" i="1"/>
  <c r="Z91" i="1"/>
  <c r="Y91" i="1"/>
  <c r="X91" i="1"/>
  <c r="W91" i="1"/>
  <c r="V91" i="1"/>
  <c r="T91" i="1"/>
  <c r="U91" i="1" s="1"/>
  <c r="S91" i="1"/>
  <c r="R91" i="1"/>
  <c r="Q91" i="1"/>
  <c r="P91" i="1"/>
  <c r="O91" i="1"/>
  <c r="N91" i="1"/>
  <c r="M91" i="1"/>
  <c r="L91" i="1"/>
  <c r="K91" i="1"/>
  <c r="I91" i="1"/>
  <c r="H91" i="1"/>
  <c r="G91" i="1"/>
  <c r="F91" i="1"/>
  <c r="E91" i="1"/>
  <c r="U90" i="1"/>
  <c r="D87" i="1"/>
  <c r="C87" i="1"/>
  <c r="B87" i="1"/>
  <c r="AB84" i="1"/>
  <c r="AA84" i="1"/>
  <c r="Z84" i="1"/>
  <c r="Y84" i="1"/>
  <c r="X84" i="1"/>
  <c r="W84" i="1"/>
  <c r="V84" i="1"/>
  <c r="T84" i="1"/>
  <c r="U84" i="1" s="1"/>
  <c r="S84" i="1"/>
  <c r="R84" i="1"/>
  <c r="Q84" i="1"/>
  <c r="P84" i="1"/>
  <c r="O84" i="1"/>
  <c r="N84" i="1"/>
  <c r="M84" i="1"/>
  <c r="L84" i="1"/>
  <c r="I84" i="1"/>
  <c r="H84" i="1"/>
  <c r="G84" i="1"/>
  <c r="F84" i="1"/>
  <c r="E84" i="1"/>
  <c r="U83" i="1"/>
  <c r="AB82" i="1"/>
  <c r="AA82" i="1"/>
  <c r="Z82" i="1"/>
  <c r="Y82" i="1"/>
  <c r="X82" i="1"/>
  <c r="W82" i="1"/>
  <c r="V82" i="1"/>
  <c r="T82" i="1"/>
  <c r="U82" i="1" s="1"/>
  <c r="S82" i="1"/>
  <c r="R82" i="1"/>
  <c r="Q82" i="1"/>
  <c r="P82" i="1"/>
  <c r="O82" i="1"/>
  <c r="N82" i="1"/>
  <c r="M82" i="1"/>
  <c r="L82" i="1"/>
  <c r="K82" i="1"/>
  <c r="I82" i="1"/>
  <c r="H82" i="1"/>
  <c r="G82" i="1"/>
  <c r="F82" i="1"/>
  <c r="E82" i="1"/>
  <c r="U81" i="1"/>
  <c r="AB80" i="1"/>
  <c r="AA80" i="1"/>
  <c r="Z80" i="1"/>
  <c r="Y80" i="1"/>
  <c r="X80" i="1"/>
  <c r="W80" i="1"/>
  <c r="V80" i="1"/>
  <c r="T80" i="1"/>
  <c r="S80" i="1"/>
  <c r="R80" i="1"/>
  <c r="Q80" i="1"/>
  <c r="P80" i="1"/>
  <c r="O80" i="1"/>
  <c r="N80" i="1"/>
  <c r="M80" i="1"/>
  <c r="L80" i="1"/>
  <c r="K80" i="1"/>
  <c r="I80" i="1"/>
  <c r="H80" i="1"/>
  <c r="G80" i="1"/>
  <c r="F80" i="1"/>
  <c r="E80" i="1"/>
  <c r="U79" i="1"/>
  <c r="D76" i="1"/>
  <c r="C76" i="1"/>
  <c r="B76" i="1"/>
  <c r="AB75" i="1"/>
  <c r="AA75" i="1"/>
  <c r="Z75" i="1"/>
  <c r="Y75" i="1"/>
  <c r="X75" i="1"/>
  <c r="W75" i="1"/>
  <c r="V75" i="1"/>
  <c r="T75" i="1"/>
  <c r="U75" i="1" s="1"/>
  <c r="S75" i="1"/>
  <c r="R75" i="1"/>
  <c r="Q75" i="1"/>
  <c r="P75" i="1"/>
  <c r="O75" i="1"/>
  <c r="N75" i="1"/>
  <c r="M75" i="1"/>
  <c r="L75" i="1"/>
  <c r="K75" i="1"/>
  <c r="I75" i="1"/>
  <c r="H75" i="1"/>
  <c r="G75" i="1"/>
  <c r="F75" i="1"/>
  <c r="E75" i="1"/>
  <c r="U74" i="1"/>
  <c r="AB73" i="1"/>
  <c r="AA73" i="1"/>
  <c r="Z73" i="1"/>
  <c r="Y73" i="1"/>
  <c r="X73" i="1"/>
  <c r="W73" i="1"/>
  <c r="V73" i="1"/>
  <c r="T73" i="1"/>
  <c r="U73" i="1" s="1"/>
  <c r="S73" i="1"/>
  <c r="R73" i="1"/>
  <c r="Q73" i="1"/>
  <c r="P73" i="1"/>
  <c r="O73" i="1"/>
  <c r="N73" i="1"/>
  <c r="M73" i="1"/>
  <c r="L73" i="1"/>
  <c r="K73" i="1"/>
  <c r="I73" i="1"/>
  <c r="H73" i="1"/>
  <c r="G73" i="1"/>
  <c r="F73" i="1"/>
  <c r="E73" i="1"/>
  <c r="U72" i="1"/>
  <c r="AB71" i="1"/>
  <c r="AA71" i="1"/>
  <c r="Z71" i="1"/>
  <c r="Y71" i="1"/>
  <c r="X71" i="1"/>
  <c r="W71" i="1"/>
  <c r="V71" i="1"/>
  <c r="T71" i="1"/>
  <c r="U71" i="1" s="1"/>
  <c r="S71" i="1"/>
  <c r="R71" i="1"/>
  <c r="Q71" i="1"/>
  <c r="P71" i="1"/>
  <c r="O71" i="1"/>
  <c r="N71" i="1"/>
  <c r="M71" i="1"/>
  <c r="L71" i="1"/>
  <c r="K71" i="1"/>
  <c r="I71" i="1"/>
  <c r="H71" i="1"/>
  <c r="G71" i="1"/>
  <c r="F71" i="1"/>
  <c r="E71" i="1"/>
  <c r="U70" i="1"/>
  <c r="AB69" i="1"/>
  <c r="AA69" i="1"/>
  <c r="Z69" i="1"/>
  <c r="Y69" i="1"/>
  <c r="X69" i="1"/>
  <c r="W69" i="1"/>
  <c r="V69" i="1"/>
  <c r="T69" i="1"/>
  <c r="U69" i="1" s="1"/>
  <c r="S69" i="1"/>
  <c r="R69" i="1"/>
  <c r="Q69" i="1"/>
  <c r="P69" i="1"/>
  <c r="O69" i="1"/>
  <c r="N69" i="1"/>
  <c r="M69" i="1"/>
  <c r="L69" i="1"/>
  <c r="K69" i="1"/>
  <c r="I69" i="1"/>
  <c r="H69" i="1"/>
  <c r="G69" i="1"/>
  <c r="F69" i="1"/>
  <c r="E69" i="1"/>
  <c r="U68" i="1"/>
  <c r="AB67" i="1"/>
  <c r="AA67" i="1"/>
  <c r="Z67" i="1"/>
  <c r="Y67" i="1"/>
  <c r="X67" i="1"/>
  <c r="W67" i="1"/>
  <c r="V67" i="1"/>
  <c r="T67" i="1"/>
  <c r="U67" i="1" s="1"/>
  <c r="S67" i="1"/>
  <c r="R67" i="1"/>
  <c r="Q67" i="1"/>
  <c r="P67" i="1"/>
  <c r="O67" i="1"/>
  <c r="N67" i="1"/>
  <c r="M67" i="1"/>
  <c r="L67" i="1"/>
  <c r="K67" i="1"/>
  <c r="I67" i="1"/>
  <c r="H67" i="1"/>
  <c r="G67" i="1"/>
  <c r="F67" i="1"/>
  <c r="E67" i="1"/>
  <c r="U66" i="1"/>
  <c r="D60" i="1"/>
  <c r="C60" i="1"/>
  <c r="B60" i="1"/>
  <c r="AB59" i="1"/>
  <c r="AA59" i="1"/>
  <c r="Z59" i="1"/>
  <c r="Y59" i="1"/>
  <c r="X59" i="1"/>
  <c r="W59" i="1"/>
  <c r="V59" i="1"/>
  <c r="T59" i="1"/>
  <c r="U59" i="1" s="1"/>
  <c r="S59" i="1"/>
  <c r="R59" i="1"/>
  <c r="Q59" i="1"/>
  <c r="P59" i="1"/>
  <c r="O59" i="1"/>
  <c r="N59" i="1"/>
  <c r="M59" i="1"/>
  <c r="L59" i="1"/>
  <c r="K59" i="1"/>
  <c r="I59" i="1"/>
  <c r="H59" i="1"/>
  <c r="G59" i="1"/>
  <c r="F59" i="1"/>
  <c r="E59" i="1"/>
  <c r="U58" i="1"/>
  <c r="AB57" i="1"/>
  <c r="AA57" i="1"/>
  <c r="Z57" i="1"/>
  <c r="Y57" i="1"/>
  <c r="X57" i="1"/>
  <c r="W57" i="1"/>
  <c r="V57" i="1"/>
  <c r="T57" i="1"/>
  <c r="U57" i="1" s="1"/>
  <c r="S57" i="1"/>
  <c r="R57" i="1"/>
  <c r="Q57" i="1"/>
  <c r="P57" i="1"/>
  <c r="O57" i="1"/>
  <c r="N57" i="1"/>
  <c r="M57" i="1"/>
  <c r="L57" i="1"/>
  <c r="K57" i="1"/>
  <c r="I57" i="1"/>
  <c r="H57" i="1"/>
  <c r="G57" i="1"/>
  <c r="F57" i="1"/>
  <c r="E57" i="1"/>
  <c r="U56" i="1"/>
  <c r="AB55" i="1"/>
  <c r="AA55" i="1"/>
  <c r="Z55" i="1"/>
  <c r="Y55" i="1"/>
  <c r="X55" i="1"/>
  <c r="W55" i="1"/>
  <c r="V55" i="1"/>
  <c r="T55" i="1"/>
  <c r="U55" i="1" s="1"/>
  <c r="S55" i="1"/>
  <c r="R55" i="1"/>
  <c r="Q55" i="1"/>
  <c r="P55" i="1"/>
  <c r="O55" i="1"/>
  <c r="N55" i="1"/>
  <c r="M55" i="1"/>
  <c r="L55" i="1"/>
  <c r="K55" i="1"/>
  <c r="I55" i="1"/>
  <c r="H55" i="1"/>
  <c r="G55" i="1"/>
  <c r="F55" i="1"/>
  <c r="E55" i="1"/>
  <c r="U54" i="1"/>
  <c r="AB53" i="1"/>
  <c r="AA53" i="1"/>
  <c r="Z53" i="1"/>
  <c r="Y53" i="1"/>
  <c r="X53" i="1"/>
  <c r="W53" i="1"/>
  <c r="V53" i="1"/>
  <c r="T53" i="1"/>
  <c r="U53" i="1" s="1"/>
  <c r="S53" i="1"/>
  <c r="R53" i="1"/>
  <c r="Q53" i="1"/>
  <c r="P53" i="1"/>
  <c r="O53" i="1"/>
  <c r="N53" i="1"/>
  <c r="M53" i="1"/>
  <c r="L53" i="1"/>
  <c r="K53" i="1"/>
  <c r="I53" i="1"/>
  <c r="H53" i="1"/>
  <c r="G53" i="1"/>
  <c r="F53" i="1"/>
  <c r="E53" i="1"/>
  <c r="U52" i="1"/>
  <c r="AB51" i="1"/>
  <c r="AA51" i="1"/>
  <c r="Z51" i="1"/>
  <c r="Y51" i="1"/>
  <c r="X51" i="1"/>
  <c r="W51" i="1"/>
  <c r="V51" i="1"/>
  <c r="T51" i="1"/>
  <c r="U51" i="1" s="1"/>
  <c r="S51" i="1"/>
  <c r="R51" i="1"/>
  <c r="Q51" i="1"/>
  <c r="P51" i="1"/>
  <c r="O51" i="1"/>
  <c r="N51" i="1"/>
  <c r="M51" i="1"/>
  <c r="L51" i="1"/>
  <c r="K51" i="1"/>
  <c r="I51" i="1"/>
  <c r="H51" i="1"/>
  <c r="G51" i="1"/>
  <c r="F51" i="1"/>
  <c r="E51" i="1"/>
  <c r="U50" i="1"/>
  <c r="D45" i="1"/>
  <c r="C45" i="1"/>
  <c r="B45" i="1"/>
  <c r="AB44" i="1"/>
  <c r="AA44" i="1"/>
  <c r="Z44" i="1"/>
  <c r="Y44" i="1"/>
  <c r="X44" i="1"/>
  <c r="W44" i="1"/>
  <c r="V44" i="1"/>
  <c r="T44" i="1"/>
  <c r="U44" i="1" s="1"/>
  <c r="S44" i="1"/>
  <c r="R44" i="1"/>
  <c r="Q44" i="1"/>
  <c r="P44" i="1"/>
  <c r="O44" i="1"/>
  <c r="N44" i="1"/>
  <c r="M44" i="1"/>
  <c r="L44" i="1"/>
  <c r="K44" i="1"/>
  <c r="I44" i="1"/>
  <c r="J44" i="1" s="1"/>
  <c r="J43" i="1" s="1"/>
  <c r="H44" i="1"/>
  <c r="G44" i="1"/>
  <c r="F44" i="1"/>
  <c r="U43" i="1"/>
  <c r="AB42" i="1"/>
  <c r="AA42" i="1"/>
  <c r="Z42" i="1"/>
  <c r="Y42" i="1"/>
  <c r="X42" i="1"/>
  <c r="W42" i="1"/>
  <c r="V42" i="1"/>
  <c r="T42" i="1"/>
  <c r="U42" i="1" s="1"/>
  <c r="S42" i="1"/>
  <c r="R42" i="1"/>
  <c r="Q42" i="1"/>
  <c r="P42" i="1"/>
  <c r="O42" i="1"/>
  <c r="N42" i="1"/>
  <c r="M42" i="1"/>
  <c r="L42" i="1"/>
  <c r="K42" i="1"/>
  <c r="I42" i="1"/>
  <c r="J42" i="1" s="1"/>
  <c r="J41" i="1" s="1"/>
  <c r="H42" i="1"/>
  <c r="G42" i="1"/>
  <c r="F42" i="1"/>
  <c r="U41" i="1"/>
  <c r="AB40" i="1"/>
  <c r="AA40" i="1"/>
  <c r="Z40" i="1"/>
  <c r="Y40" i="1"/>
  <c r="X40" i="1"/>
  <c r="W40" i="1"/>
  <c r="V40" i="1"/>
  <c r="T40" i="1"/>
  <c r="U40" i="1" s="1"/>
  <c r="S40" i="1"/>
  <c r="R40" i="1"/>
  <c r="Q40" i="1"/>
  <c r="P40" i="1"/>
  <c r="O40" i="1"/>
  <c r="N40" i="1"/>
  <c r="M40" i="1"/>
  <c r="L40" i="1"/>
  <c r="I40" i="1"/>
  <c r="H40" i="1"/>
  <c r="G40" i="1"/>
  <c r="F40" i="1"/>
  <c r="E40" i="1"/>
  <c r="U39" i="1"/>
  <c r="AB38" i="1"/>
  <c r="AA38" i="1"/>
  <c r="Z38" i="1"/>
  <c r="Y38" i="1"/>
  <c r="X38" i="1"/>
  <c r="W38" i="1"/>
  <c r="V38" i="1"/>
  <c r="T38" i="1"/>
  <c r="U38" i="1" s="1"/>
  <c r="S38" i="1"/>
  <c r="R38" i="1"/>
  <c r="Q38" i="1"/>
  <c r="P38" i="1"/>
  <c r="O38" i="1"/>
  <c r="N38" i="1"/>
  <c r="M38" i="1"/>
  <c r="L38" i="1"/>
  <c r="K38" i="1"/>
  <c r="I38" i="1"/>
  <c r="H38" i="1"/>
  <c r="G38" i="1"/>
  <c r="F38" i="1"/>
  <c r="E38" i="1"/>
  <c r="U37" i="1"/>
  <c r="AB36" i="1"/>
  <c r="AA36" i="1"/>
  <c r="Z36" i="1"/>
  <c r="Y36" i="1"/>
  <c r="X36" i="1"/>
  <c r="W36" i="1"/>
  <c r="V36" i="1"/>
  <c r="T36" i="1"/>
  <c r="U36" i="1" s="1"/>
  <c r="S36" i="1"/>
  <c r="R36" i="1"/>
  <c r="Q36" i="1"/>
  <c r="P36" i="1"/>
  <c r="O36" i="1"/>
  <c r="N36" i="1"/>
  <c r="M36" i="1"/>
  <c r="L36" i="1"/>
  <c r="K36" i="1"/>
  <c r="I36" i="1"/>
  <c r="H36" i="1"/>
  <c r="G36" i="1"/>
  <c r="F36" i="1"/>
  <c r="E36" i="1"/>
  <c r="U35" i="1"/>
  <c r="AB34" i="1"/>
  <c r="AA34" i="1"/>
  <c r="Z34" i="1"/>
  <c r="Y34" i="1"/>
  <c r="X34" i="1"/>
  <c r="W34" i="1"/>
  <c r="V34" i="1"/>
  <c r="T34" i="1"/>
  <c r="U34" i="1" s="1"/>
  <c r="S34" i="1"/>
  <c r="R34" i="1"/>
  <c r="Q34" i="1"/>
  <c r="P34" i="1"/>
  <c r="O34" i="1"/>
  <c r="N34" i="1"/>
  <c r="M34" i="1"/>
  <c r="L34" i="1"/>
  <c r="K34" i="1"/>
  <c r="I34" i="1"/>
  <c r="H34" i="1"/>
  <c r="G34" i="1"/>
  <c r="F34" i="1"/>
  <c r="E34" i="1"/>
  <c r="U33" i="1"/>
  <c r="D28" i="1"/>
  <c r="C28" i="1"/>
  <c r="B28" i="1"/>
  <c r="AB27" i="1"/>
  <c r="AA27" i="1"/>
  <c r="Z27" i="1"/>
  <c r="Y27" i="1"/>
  <c r="X27" i="1"/>
  <c r="W27" i="1"/>
  <c r="V27" i="1"/>
  <c r="T27" i="1"/>
  <c r="U27" i="1" s="1"/>
  <c r="S27" i="1"/>
  <c r="R27" i="1"/>
  <c r="Q27" i="1"/>
  <c r="P27" i="1"/>
  <c r="O27" i="1"/>
  <c r="N27" i="1"/>
  <c r="M27" i="1"/>
  <c r="L27" i="1"/>
  <c r="K27" i="1"/>
  <c r="I27" i="1"/>
  <c r="H27" i="1"/>
  <c r="G27" i="1"/>
  <c r="F27" i="1"/>
  <c r="E27" i="1"/>
  <c r="U26" i="1"/>
  <c r="AB25" i="1"/>
  <c r="AA25" i="1"/>
  <c r="Z25" i="1"/>
  <c r="Y25" i="1"/>
  <c r="X25" i="1"/>
  <c r="W25" i="1"/>
  <c r="V25" i="1"/>
  <c r="T25" i="1"/>
  <c r="U25" i="1" s="1"/>
  <c r="S25" i="1"/>
  <c r="R25" i="1"/>
  <c r="Q25" i="1"/>
  <c r="P25" i="1"/>
  <c r="O25" i="1"/>
  <c r="N25" i="1"/>
  <c r="M25" i="1"/>
  <c r="L25" i="1"/>
  <c r="K25" i="1"/>
  <c r="I25" i="1"/>
  <c r="H25" i="1"/>
  <c r="G25" i="1"/>
  <c r="F25" i="1"/>
  <c r="E25" i="1"/>
  <c r="U24" i="1"/>
  <c r="AB23" i="1"/>
  <c r="AA23" i="1"/>
  <c r="Z23" i="1"/>
  <c r="Y23" i="1"/>
  <c r="X23" i="1"/>
  <c r="W23" i="1"/>
  <c r="V23" i="1"/>
  <c r="T23" i="1"/>
  <c r="U23" i="1" s="1"/>
  <c r="S23" i="1"/>
  <c r="R23" i="1"/>
  <c r="Q23" i="1"/>
  <c r="P23" i="1"/>
  <c r="O23" i="1"/>
  <c r="N23" i="1"/>
  <c r="M23" i="1"/>
  <c r="L23" i="1"/>
  <c r="K23" i="1"/>
  <c r="I23" i="1"/>
  <c r="H23" i="1"/>
  <c r="G23" i="1"/>
  <c r="F23" i="1"/>
  <c r="E23" i="1"/>
  <c r="U22" i="1"/>
  <c r="AB21" i="1"/>
  <c r="AA21" i="1"/>
  <c r="Z21" i="1"/>
  <c r="Y21" i="1"/>
  <c r="X21" i="1"/>
  <c r="W21" i="1"/>
  <c r="V21" i="1"/>
  <c r="T21" i="1"/>
  <c r="U21" i="1" s="1"/>
  <c r="S21" i="1"/>
  <c r="R21" i="1"/>
  <c r="Q21" i="1"/>
  <c r="P21" i="1"/>
  <c r="O21" i="1"/>
  <c r="N21" i="1"/>
  <c r="M21" i="1"/>
  <c r="L21" i="1"/>
  <c r="K21" i="1"/>
  <c r="I21" i="1"/>
  <c r="H21" i="1"/>
  <c r="G21" i="1"/>
  <c r="F21" i="1"/>
  <c r="E21" i="1"/>
  <c r="U20" i="1"/>
  <c r="D15" i="1"/>
  <c r="C15" i="1"/>
  <c r="B15" i="1"/>
  <c r="AB14" i="1"/>
  <c r="AA14" i="1"/>
  <c r="Z14" i="1"/>
  <c r="Y14" i="1"/>
  <c r="X14" i="1"/>
  <c r="W14" i="1"/>
  <c r="V14" i="1"/>
  <c r="T14" i="1"/>
  <c r="U14" i="1" s="1"/>
  <c r="S14" i="1"/>
  <c r="R14" i="1"/>
  <c r="Q14" i="1"/>
  <c r="P14" i="1"/>
  <c r="O14" i="1"/>
  <c r="N14" i="1"/>
  <c r="M14" i="1"/>
  <c r="L14" i="1"/>
  <c r="K14" i="1"/>
  <c r="I14" i="1"/>
  <c r="H14" i="1"/>
  <c r="G14" i="1"/>
  <c r="F14" i="1"/>
  <c r="E14" i="1"/>
  <c r="U13" i="1"/>
  <c r="AB12" i="1"/>
  <c r="AA12" i="1"/>
  <c r="Z12" i="1"/>
  <c r="Y12" i="1"/>
  <c r="X12" i="1"/>
  <c r="W12" i="1"/>
  <c r="V12" i="1"/>
  <c r="T12" i="1"/>
  <c r="U12" i="1" s="1"/>
  <c r="S12" i="1"/>
  <c r="R12" i="1"/>
  <c r="Q12" i="1"/>
  <c r="P12" i="1"/>
  <c r="O12" i="1"/>
  <c r="N12" i="1"/>
  <c r="M12" i="1"/>
  <c r="L12" i="1"/>
  <c r="K12" i="1"/>
  <c r="I12" i="1"/>
  <c r="H12" i="1"/>
  <c r="G12" i="1"/>
  <c r="F12" i="1"/>
  <c r="E12" i="1"/>
  <c r="U11" i="1"/>
  <c r="AB10" i="1"/>
  <c r="AA10" i="1"/>
  <c r="Z10" i="1"/>
  <c r="Y10" i="1"/>
  <c r="X10" i="1"/>
  <c r="W10" i="1"/>
  <c r="V10" i="1"/>
  <c r="T10" i="1"/>
  <c r="U10" i="1" s="1"/>
  <c r="S10" i="1"/>
  <c r="R10" i="1"/>
  <c r="Q10" i="1"/>
  <c r="P10" i="1"/>
  <c r="O10" i="1"/>
  <c r="N10" i="1"/>
  <c r="M10" i="1"/>
  <c r="L10" i="1"/>
  <c r="K10" i="1"/>
  <c r="I10" i="1"/>
  <c r="H10" i="1"/>
  <c r="G10" i="1"/>
  <c r="F10" i="1"/>
  <c r="E10" i="1"/>
  <c r="U9" i="1"/>
  <c r="AB8" i="1"/>
  <c r="AA8" i="1"/>
  <c r="Z8" i="1"/>
  <c r="Y8" i="1"/>
  <c r="X8" i="1"/>
  <c r="W8" i="1"/>
  <c r="V8" i="1"/>
  <c r="T8" i="1"/>
  <c r="U8" i="1" s="1"/>
  <c r="S8" i="1"/>
  <c r="R8" i="1"/>
  <c r="Q8" i="1"/>
  <c r="P8" i="1"/>
  <c r="O8" i="1"/>
  <c r="N8" i="1"/>
  <c r="M8" i="1"/>
  <c r="L8" i="1"/>
  <c r="K8" i="1"/>
  <c r="I8" i="1"/>
  <c r="H8" i="1"/>
  <c r="G8" i="1"/>
  <c r="F8" i="1"/>
  <c r="E8" i="1"/>
  <c r="U7" i="1"/>
  <c r="E288" i="1" l="1"/>
  <c r="J321" i="1"/>
  <c r="J329" i="1"/>
  <c r="J342" i="1" s="1"/>
  <c r="R313" i="1"/>
  <c r="W313" i="1"/>
  <c r="AA313" i="1"/>
  <c r="I401" i="1"/>
  <c r="E276" i="1"/>
  <c r="J39" i="1"/>
  <c r="J45" i="1"/>
  <c r="J61" i="1" s="1"/>
  <c r="J104" i="1"/>
  <c r="J118" i="1" s="1"/>
  <c r="J92" i="1"/>
  <c r="J137" i="1"/>
  <c r="J141" i="1"/>
  <c r="J152" i="1"/>
  <c r="J146" i="1"/>
  <c r="J200" i="1"/>
  <c r="J212" i="1"/>
  <c r="J226" i="1" s="1"/>
  <c r="Y45" i="1"/>
  <c r="K313" i="1"/>
  <c r="H28" i="1"/>
  <c r="M28" i="1"/>
  <c r="Q28" i="1"/>
  <c r="E15" i="1"/>
  <c r="M76" i="1"/>
  <c r="F117" i="1"/>
  <c r="K117" i="1"/>
  <c r="O117" i="1"/>
  <c r="S117" i="1"/>
  <c r="E141" i="1"/>
  <c r="I141" i="1"/>
  <c r="N141" i="1"/>
  <c r="U212" i="1"/>
  <c r="Y212" i="1"/>
  <c r="AB329" i="1"/>
  <c r="Y369" i="1"/>
  <c r="E45" i="1"/>
  <c r="I45" i="1"/>
  <c r="E76" i="1"/>
  <c r="N76" i="1"/>
  <c r="Y104" i="1"/>
  <c r="G117" i="1"/>
  <c r="P117" i="1"/>
  <c r="E130" i="1"/>
  <c r="N130" i="1"/>
  <c r="Y152" i="1"/>
  <c r="H167" i="1"/>
  <c r="V167" i="1"/>
  <c r="AB197" i="1"/>
  <c r="V212" i="1"/>
  <c r="P225" i="1"/>
  <c r="Y225" i="1"/>
  <c r="S313" i="1"/>
  <c r="AB313" i="1"/>
  <c r="S15" i="1"/>
  <c r="W15" i="1"/>
  <c r="AA15" i="1"/>
  <c r="W45" i="1"/>
  <c r="AA45" i="1"/>
  <c r="V60" i="1"/>
  <c r="Z60" i="1"/>
  <c r="X76" i="1"/>
  <c r="AB76" i="1"/>
  <c r="H104" i="1"/>
  <c r="M104" i="1"/>
  <c r="Q104" i="1"/>
  <c r="X130" i="1"/>
  <c r="AB130" i="1"/>
  <c r="V152" i="1"/>
  <c r="Z152" i="1"/>
  <c r="E212" i="1"/>
  <c r="I212" i="1"/>
  <c r="N212" i="1"/>
  <c r="O242" i="1"/>
  <c r="R258" i="1"/>
  <c r="L276" i="1"/>
  <c r="F301" i="1"/>
  <c r="K301" i="1"/>
  <c r="O301" i="1"/>
  <c r="G313" i="1"/>
  <c r="L313" i="1"/>
  <c r="P313" i="1"/>
  <c r="I369" i="1"/>
  <c r="S381" i="1"/>
  <c r="X381" i="1"/>
  <c r="AB381" i="1"/>
  <c r="N45" i="1"/>
  <c r="I76" i="1"/>
  <c r="Y87" i="1"/>
  <c r="L117" i="1"/>
  <c r="W130" i="1"/>
  <c r="Q167" i="1"/>
  <c r="Z167" i="1"/>
  <c r="U225" i="1"/>
  <c r="R301" i="1"/>
  <c r="F313" i="1"/>
  <c r="X313" i="1"/>
  <c r="G15" i="1"/>
  <c r="L15" i="1"/>
  <c r="P15" i="1"/>
  <c r="AA60" i="1"/>
  <c r="U76" i="1"/>
  <c r="Y76" i="1"/>
  <c r="I87" i="1"/>
  <c r="N87" i="1"/>
  <c r="R117" i="1"/>
  <c r="W117" i="1"/>
  <c r="AA117" i="1"/>
  <c r="U130" i="1"/>
  <c r="V141" i="1"/>
  <c r="Z141" i="1"/>
  <c r="V197" i="1"/>
  <c r="E225" i="1"/>
  <c r="I225" i="1"/>
  <c r="N225" i="1"/>
  <c r="L242" i="1"/>
  <c r="I341" i="1"/>
  <c r="G381" i="1"/>
  <c r="L381" i="1"/>
  <c r="P381" i="1"/>
  <c r="Y381" i="1"/>
  <c r="C61" i="1"/>
  <c r="K225" i="1"/>
  <c r="K87" i="1"/>
  <c r="O87" i="1"/>
  <c r="R87" i="1"/>
  <c r="AA87" i="1"/>
  <c r="F141" i="1"/>
  <c r="B289" i="1"/>
  <c r="V258" i="1"/>
  <c r="G341" i="1"/>
  <c r="L341" i="1"/>
  <c r="P341" i="1"/>
  <c r="S341" i="1"/>
  <c r="X341" i="1"/>
  <c r="AB341" i="1"/>
  <c r="F401" i="1"/>
  <c r="C402" i="1"/>
  <c r="AB301" i="1"/>
  <c r="R288" i="1"/>
  <c r="C226" i="1"/>
  <c r="D226" i="1"/>
  <c r="G130" i="1"/>
  <c r="G197" i="1"/>
  <c r="G401" i="1"/>
  <c r="P130" i="1"/>
  <c r="U45" i="1"/>
  <c r="B118" i="1"/>
  <c r="Y60" i="1"/>
  <c r="M60" i="1"/>
  <c r="Q60" i="1"/>
  <c r="AB357" i="1"/>
  <c r="AA130" i="1"/>
  <c r="Y341" i="1"/>
  <c r="I301" i="1"/>
  <c r="Y301" i="1"/>
  <c r="H301" i="1"/>
  <c r="M301" i="1"/>
  <c r="Q301" i="1"/>
  <c r="B342" i="1"/>
  <c r="F15" i="1"/>
  <c r="K15" i="1"/>
  <c r="O15" i="1"/>
  <c r="R15" i="1"/>
  <c r="G45" i="1"/>
  <c r="L45" i="1"/>
  <c r="P45" i="1"/>
  <c r="S45" i="1"/>
  <c r="D118" i="1"/>
  <c r="L87" i="1"/>
  <c r="H141" i="1"/>
  <c r="Q141" i="1"/>
  <c r="V276" i="1"/>
  <c r="G301" i="1"/>
  <c r="L301" i="1"/>
  <c r="P301" i="1"/>
  <c r="S301" i="1"/>
  <c r="X301" i="1"/>
  <c r="M329" i="1"/>
  <c r="O401" i="1"/>
  <c r="X45" i="1"/>
  <c r="H87" i="1"/>
  <c r="M87" i="1"/>
  <c r="Q87" i="1"/>
  <c r="T87" i="1"/>
  <c r="Y117" i="1"/>
  <c r="O141" i="1"/>
  <c r="E152" i="1"/>
  <c r="I152" i="1"/>
  <c r="N152" i="1"/>
  <c r="F184" i="1"/>
  <c r="O184" i="1"/>
  <c r="F197" i="1"/>
  <c r="O197" i="1"/>
  <c r="R197" i="1"/>
  <c r="G258" i="1"/>
  <c r="W258" i="1"/>
  <c r="AA258" i="1"/>
  <c r="K258" i="1"/>
  <c r="AA276" i="1"/>
  <c r="F276" i="1"/>
  <c r="F288" i="1"/>
  <c r="K288" i="1"/>
  <c r="O288" i="1"/>
  <c r="Z288" i="1"/>
  <c r="G369" i="1"/>
  <c r="L369" i="1"/>
  <c r="P369" i="1"/>
  <c r="S369" i="1"/>
  <c r="X369" i="1"/>
  <c r="AB369" i="1"/>
  <c r="V28" i="1"/>
  <c r="Z28" i="1"/>
  <c r="S242" i="1"/>
  <c r="E60" i="1"/>
  <c r="I60" i="1"/>
  <c r="N60" i="1"/>
  <c r="U60" i="1"/>
  <c r="Z225" i="1"/>
  <c r="E369" i="1"/>
  <c r="N369" i="1"/>
  <c r="Y28" i="1"/>
  <c r="H76" i="1"/>
  <c r="Q76" i="1"/>
  <c r="V87" i="1"/>
  <c r="Z87" i="1"/>
  <c r="E87" i="1"/>
  <c r="U104" i="1"/>
  <c r="L130" i="1"/>
  <c r="S130" i="1"/>
  <c r="M167" i="1"/>
  <c r="C342" i="1"/>
  <c r="E401" i="1"/>
  <c r="N401" i="1"/>
  <c r="V401" i="1"/>
  <c r="Z401" i="1"/>
  <c r="V15" i="1"/>
  <c r="Z15" i="1"/>
  <c r="I15" i="1"/>
  <c r="N15" i="1"/>
  <c r="Y15" i="1"/>
  <c r="B61" i="1"/>
  <c r="E28" i="1"/>
  <c r="I28" i="1"/>
  <c r="N28" i="1"/>
  <c r="H45" i="1"/>
  <c r="M45" i="1"/>
  <c r="Q45" i="1"/>
  <c r="T45" i="1"/>
  <c r="AB45" i="1"/>
  <c r="G60" i="1"/>
  <c r="L60" i="1"/>
  <c r="S60" i="1"/>
  <c r="R76" i="1"/>
  <c r="C118" i="1"/>
  <c r="I104" i="1"/>
  <c r="N104" i="1"/>
  <c r="E117" i="1"/>
  <c r="I117" i="1"/>
  <c r="N117" i="1"/>
  <c r="M141" i="1"/>
  <c r="Z184" i="1"/>
  <c r="V184" i="1"/>
  <c r="R242" i="1"/>
  <c r="AA242" i="1"/>
  <c r="F242" i="1"/>
  <c r="L258" i="1"/>
  <c r="P258" i="1"/>
  <c r="S258" i="1"/>
  <c r="X60" i="1"/>
  <c r="AB60" i="1"/>
  <c r="W60" i="1"/>
  <c r="V76" i="1"/>
  <c r="F87" i="1"/>
  <c r="V130" i="1"/>
  <c r="Z130" i="1"/>
  <c r="I130" i="1"/>
  <c r="Y130" i="1"/>
  <c r="B168" i="1"/>
  <c r="F167" i="1"/>
  <c r="O167" i="1"/>
  <c r="H184" i="1"/>
  <c r="M184" i="1"/>
  <c r="Q184" i="1"/>
  <c r="U184" i="1"/>
  <c r="Y184" i="1"/>
  <c r="AB184" i="1"/>
  <c r="K184" i="1"/>
  <c r="R184" i="1"/>
  <c r="Z197" i="1"/>
  <c r="M197" i="1"/>
  <c r="AA225" i="1"/>
  <c r="W225" i="1"/>
  <c r="R225" i="1"/>
  <c r="N258" i="1"/>
  <c r="U258" i="1"/>
  <c r="H276" i="1"/>
  <c r="V341" i="1"/>
  <c r="Z341" i="1"/>
  <c r="E341" i="1"/>
  <c r="N341" i="1"/>
  <c r="H15" i="1"/>
  <c r="M15" i="1"/>
  <c r="Q15" i="1"/>
  <c r="T15" i="1"/>
  <c r="X15" i="1"/>
  <c r="AB15" i="1"/>
  <c r="X28" i="1"/>
  <c r="AB28" i="1"/>
  <c r="G28" i="1"/>
  <c r="L28" i="1"/>
  <c r="P28" i="1"/>
  <c r="S28" i="1"/>
  <c r="W28" i="1"/>
  <c r="AA28" i="1"/>
  <c r="F28" i="1"/>
  <c r="K28" i="1"/>
  <c r="O28" i="1"/>
  <c r="R28" i="1"/>
  <c r="F45" i="1"/>
  <c r="K45" i="1"/>
  <c r="O45" i="1"/>
  <c r="R45" i="1"/>
  <c r="V45" i="1"/>
  <c r="H60" i="1"/>
  <c r="P60" i="1"/>
  <c r="D61" i="1"/>
  <c r="G76" i="1"/>
  <c r="L76" i="1"/>
  <c r="P76" i="1"/>
  <c r="S76" i="1"/>
  <c r="W76" i="1"/>
  <c r="AA76" i="1"/>
  <c r="F76" i="1"/>
  <c r="K76" i="1"/>
  <c r="O76" i="1"/>
  <c r="Z76" i="1"/>
  <c r="X87" i="1"/>
  <c r="AB87" i="1"/>
  <c r="G87" i="1"/>
  <c r="P87" i="1"/>
  <c r="S87" i="1"/>
  <c r="W87" i="1"/>
  <c r="X104" i="1"/>
  <c r="AB104" i="1"/>
  <c r="G104" i="1"/>
  <c r="L104" i="1"/>
  <c r="P104" i="1"/>
  <c r="S104" i="1"/>
  <c r="W104" i="1"/>
  <c r="AA104" i="1"/>
  <c r="E104" i="1"/>
  <c r="C168" i="1"/>
  <c r="X141" i="1"/>
  <c r="AB141" i="1"/>
  <c r="G141" i="1"/>
  <c r="L141" i="1"/>
  <c r="P141" i="1"/>
  <c r="S141" i="1"/>
  <c r="W141" i="1"/>
  <c r="AA141" i="1"/>
  <c r="K141" i="1"/>
  <c r="R141" i="1"/>
  <c r="P197" i="1"/>
  <c r="K197" i="1"/>
  <c r="L225" i="1"/>
  <c r="G225" i="1"/>
  <c r="S225" i="1"/>
  <c r="V242" i="1"/>
  <c r="Z242" i="1"/>
  <c r="I242" i="1"/>
  <c r="Y242" i="1"/>
  <c r="D289" i="1"/>
  <c r="F258" i="1"/>
  <c r="O258" i="1"/>
  <c r="Z276" i="1"/>
  <c r="Q276" i="1"/>
  <c r="V288" i="1"/>
  <c r="O313" i="1"/>
  <c r="F341" i="1"/>
  <c r="K341" i="1"/>
  <c r="O341" i="1"/>
  <c r="R341" i="1"/>
  <c r="F357" i="1"/>
  <c r="K357" i="1"/>
  <c r="O357" i="1"/>
  <c r="R357" i="1"/>
  <c r="V357" i="1"/>
  <c r="Z357" i="1"/>
  <c r="N357" i="1"/>
  <c r="M357" i="1"/>
  <c r="H369" i="1"/>
  <c r="M369" i="1"/>
  <c r="Q369" i="1"/>
  <c r="U369" i="1"/>
  <c r="X152" i="1"/>
  <c r="AB152" i="1"/>
  <c r="G152" i="1"/>
  <c r="L152" i="1"/>
  <c r="P152" i="1"/>
  <c r="S152" i="1"/>
  <c r="W152" i="1"/>
  <c r="AA152" i="1"/>
  <c r="G167" i="1"/>
  <c r="L167" i="1"/>
  <c r="P167" i="1"/>
  <c r="S167" i="1"/>
  <c r="X167" i="1"/>
  <c r="AB167" i="1"/>
  <c r="K167" i="1"/>
  <c r="R167" i="1"/>
  <c r="X184" i="1"/>
  <c r="B226" i="1"/>
  <c r="X197" i="1"/>
  <c r="W197" i="1"/>
  <c r="G212" i="1"/>
  <c r="L212" i="1"/>
  <c r="P212" i="1"/>
  <c r="S212" i="1"/>
  <c r="W212" i="1"/>
  <c r="AA212" i="1"/>
  <c r="F212" i="1"/>
  <c r="K212" i="1"/>
  <c r="O212" i="1"/>
  <c r="E258" i="1"/>
  <c r="O276" i="1"/>
  <c r="H288" i="1"/>
  <c r="P288" i="1"/>
  <c r="G288" i="1"/>
  <c r="U301" i="1"/>
  <c r="D342" i="1"/>
  <c r="V313" i="1"/>
  <c r="Z313" i="1"/>
  <c r="E313" i="1"/>
  <c r="H313" i="1"/>
  <c r="X329" i="1"/>
  <c r="H341" i="1"/>
  <c r="M341" i="1"/>
  <c r="Q341" i="1"/>
  <c r="U341" i="1"/>
  <c r="H357" i="1"/>
  <c r="Q357" i="1"/>
  <c r="X357" i="1"/>
  <c r="D402" i="1"/>
  <c r="F369" i="1"/>
  <c r="K369" i="1"/>
  <c r="O369" i="1"/>
  <c r="R369" i="1"/>
  <c r="F381" i="1"/>
  <c r="K381" i="1"/>
  <c r="O381" i="1"/>
  <c r="R381" i="1"/>
  <c r="W381" i="1"/>
  <c r="AA381" i="1"/>
  <c r="I381" i="1"/>
  <c r="H381" i="1"/>
  <c r="Q381" i="1"/>
  <c r="L401" i="1"/>
  <c r="P401" i="1"/>
  <c r="S401" i="1"/>
  <c r="U15" i="1"/>
  <c r="U28" i="1"/>
  <c r="T60" i="1"/>
  <c r="T28" i="1"/>
  <c r="F104" i="1"/>
  <c r="K104" i="1"/>
  <c r="O104" i="1"/>
  <c r="R104" i="1"/>
  <c r="V104" i="1"/>
  <c r="Z104" i="1"/>
  <c r="H117" i="1"/>
  <c r="M117" i="1"/>
  <c r="Q117" i="1"/>
  <c r="T117" i="1"/>
  <c r="U108" i="1"/>
  <c r="U117" i="1" s="1"/>
  <c r="H130" i="1"/>
  <c r="M130" i="1"/>
  <c r="Q130" i="1"/>
  <c r="T130" i="1"/>
  <c r="F152" i="1"/>
  <c r="K152" i="1"/>
  <c r="O152" i="1"/>
  <c r="R152" i="1"/>
  <c r="E167" i="1"/>
  <c r="I167" i="1"/>
  <c r="N167" i="1"/>
  <c r="T167" i="1"/>
  <c r="W184" i="1"/>
  <c r="AA184" i="1"/>
  <c r="Q197" i="1"/>
  <c r="W301" i="1"/>
  <c r="AA301" i="1"/>
  <c r="T301" i="1"/>
  <c r="T313" i="1"/>
  <c r="T104" i="1"/>
  <c r="V117" i="1"/>
  <c r="Z117" i="1"/>
  <c r="U141" i="1"/>
  <c r="Y141" i="1"/>
  <c r="D168" i="1"/>
  <c r="T141" i="1"/>
  <c r="W167" i="1"/>
  <c r="AA167" i="1"/>
  <c r="G184" i="1"/>
  <c r="L184" i="1"/>
  <c r="P184" i="1"/>
  <c r="S184" i="1"/>
  <c r="E197" i="1"/>
  <c r="I197" i="1"/>
  <c r="N197" i="1"/>
  <c r="U197" i="1"/>
  <c r="Y197" i="1"/>
  <c r="H197" i="1"/>
  <c r="R212" i="1"/>
  <c r="Z212" i="1"/>
  <c r="F225" i="1"/>
  <c r="O225" i="1"/>
  <c r="V225" i="1"/>
  <c r="E242" i="1"/>
  <c r="N242" i="1"/>
  <c r="U242" i="1"/>
  <c r="C289" i="1"/>
  <c r="I258" i="1"/>
  <c r="Y258" i="1"/>
  <c r="G276" i="1"/>
  <c r="X276" i="1"/>
  <c r="AB276" i="1"/>
  <c r="P276" i="1"/>
  <c r="S276" i="1"/>
  <c r="L288" i="1"/>
  <c r="S288" i="1"/>
  <c r="AA288" i="1"/>
  <c r="M381" i="1"/>
  <c r="Z45" i="1"/>
  <c r="F60" i="1"/>
  <c r="K60" i="1"/>
  <c r="O60" i="1"/>
  <c r="R60" i="1"/>
  <c r="T76" i="1"/>
  <c r="U80" i="1"/>
  <c r="U87" i="1" s="1"/>
  <c r="X117" i="1"/>
  <c r="AB117" i="1"/>
  <c r="F130" i="1"/>
  <c r="K130" i="1"/>
  <c r="O130" i="1"/>
  <c r="R130" i="1"/>
  <c r="H152" i="1"/>
  <c r="M152" i="1"/>
  <c r="Q152" i="1"/>
  <c r="T152" i="1"/>
  <c r="U147" i="1"/>
  <c r="U152" i="1" s="1"/>
  <c r="U167" i="1"/>
  <c r="Y167" i="1"/>
  <c r="E184" i="1"/>
  <c r="I184" i="1"/>
  <c r="N184" i="1"/>
  <c r="T184" i="1"/>
  <c r="L197" i="1"/>
  <c r="S197" i="1"/>
  <c r="AA197" i="1"/>
  <c r="T197" i="1"/>
  <c r="G242" i="1"/>
  <c r="P242" i="1"/>
  <c r="W242" i="1"/>
  <c r="K242" i="1"/>
  <c r="T357" i="1"/>
  <c r="H225" i="1"/>
  <c r="M225" i="1"/>
  <c r="Q225" i="1"/>
  <c r="T225" i="1"/>
  <c r="X225" i="1"/>
  <c r="AB225" i="1"/>
  <c r="H258" i="1"/>
  <c r="M258" i="1"/>
  <c r="Q258" i="1"/>
  <c r="T258" i="1"/>
  <c r="X258" i="1"/>
  <c r="AB258" i="1"/>
  <c r="M276" i="1"/>
  <c r="T276" i="1"/>
  <c r="U261" i="1"/>
  <c r="U276" i="1" s="1"/>
  <c r="W288" i="1"/>
  <c r="E301" i="1"/>
  <c r="N301" i="1"/>
  <c r="E329" i="1"/>
  <c r="I329" i="1"/>
  <c r="N329" i="1"/>
  <c r="U329" i="1"/>
  <c r="Y329" i="1"/>
  <c r="H329" i="1"/>
  <c r="Q329" i="1"/>
  <c r="E357" i="1"/>
  <c r="U357" i="1"/>
  <c r="H212" i="1"/>
  <c r="M212" i="1"/>
  <c r="Q212" i="1"/>
  <c r="T212" i="1"/>
  <c r="X212" i="1"/>
  <c r="AB212" i="1"/>
  <c r="H242" i="1"/>
  <c r="M242" i="1"/>
  <c r="Q242" i="1"/>
  <c r="T242" i="1"/>
  <c r="X242" i="1"/>
  <c r="AB242" i="1"/>
  <c r="Z258" i="1"/>
  <c r="K276" i="1"/>
  <c r="R276" i="1"/>
  <c r="W276" i="1"/>
  <c r="T329" i="1"/>
  <c r="W401" i="1"/>
  <c r="V301" i="1"/>
  <c r="Z301" i="1"/>
  <c r="M313" i="1"/>
  <c r="Q313" i="1"/>
  <c r="U313" i="1"/>
  <c r="I357" i="1"/>
  <c r="Y357" i="1"/>
  <c r="I276" i="1"/>
  <c r="N276" i="1"/>
  <c r="Y276" i="1"/>
  <c r="I288" i="1"/>
  <c r="N288" i="1"/>
  <c r="U288" i="1"/>
  <c r="Y288" i="1"/>
  <c r="M288" i="1"/>
  <c r="Q288" i="1"/>
  <c r="T288" i="1"/>
  <c r="X288" i="1"/>
  <c r="AB288" i="1"/>
  <c r="T341" i="1"/>
  <c r="T369" i="1"/>
  <c r="E381" i="1"/>
  <c r="N381" i="1"/>
  <c r="U381" i="1"/>
  <c r="AA401" i="1"/>
  <c r="K401" i="1"/>
  <c r="R401" i="1"/>
  <c r="I313" i="1"/>
  <c r="N313" i="1"/>
  <c r="Y313" i="1"/>
  <c r="F329" i="1"/>
  <c r="K329" i="1"/>
  <c r="O329" i="1"/>
  <c r="R329" i="1"/>
  <c r="V329" i="1"/>
  <c r="Z329" i="1"/>
  <c r="G357" i="1"/>
  <c r="L357" i="1"/>
  <c r="P357" i="1"/>
  <c r="S357" i="1"/>
  <c r="W357" i="1"/>
  <c r="AA357" i="1"/>
  <c r="B402" i="1"/>
  <c r="V369" i="1"/>
  <c r="Z369" i="1"/>
  <c r="T381" i="1"/>
  <c r="X401" i="1"/>
  <c r="AB401" i="1"/>
  <c r="G329" i="1"/>
  <c r="L329" i="1"/>
  <c r="P329" i="1"/>
  <c r="S329" i="1"/>
  <c r="W329" i="1"/>
  <c r="AA329" i="1"/>
  <c r="W341" i="1"/>
  <c r="AA341" i="1"/>
  <c r="W369" i="1"/>
  <c r="AA369" i="1"/>
  <c r="V381" i="1"/>
  <c r="Z381" i="1"/>
  <c r="H401" i="1"/>
  <c r="M401" i="1"/>
  <c r="Q401" i="1"/>
  <c r="T401" i="1"/>
  <c r="U384" i="1"/>
  <c r="Y401" i="1"/>
  <c r="J168" i="1" l="1"/>
  <c r="J404" i="1" s="1"/>
  <c r="E289" i="1"/>
  <c r="V168" i="1"/>
  <c r="AB402" i="1"/>
  <c r="K342" i="1"/>
  <c r="N168" i="1"/>
  <c r="C328" i="2"/>
  <c r="D328" i="2"/>
  <c r="N118" i="1"/>
  <c r="Z168" i="1"/>
  <c r="W61" i="1"/>
  <c r="Y118" i="1"/>
  <c r="P118" i="1"/>
  <c r="AB342" i="1"/>
  <c r="AA61" i="1"/>
  <c r="F342" i="1"/>
  <c r="Q61" i="1"/>
  <c r="L342" i="1"/>
  <c r="R342" i="1"/>
  <c r="H61" i="1"/>
  <c r="F289" i="1"/>
  <c r="Z402" i="1"/>
  <c r="N226" i="1"/>
  <c r="K168" i="1"/>
  <c r="U118" i="1"/>
  <c r="K61" i="1"/>
  <c r="M118" i="1"/>
  <c r="R118" i="1"/>
  <c r="AB168" i="1"/>
  <c r="Y226" i="1"/>
  <c r="I168" i="1"/>
  <c r="G402" i="1"/>
  <c r="I402" i="1"/>
  <c r="K402" i="1"/>
  <c r="R402" i="1"/>
  <c r="O402" i="1"/>
  <c r="E342" i="1"/>
  <c r="G342" i="1"/>
  <c r="X342" i="1"/>
  <c r="L289" i="1"/>
  <c r="R289" i="1"/>
  <c r="P289" i="1"/>
  <c r="Q226" i="1"/>
  <c r="S118" i="1"/>
  <c r="E118" i="1"/>
  <c r="I289" i="1"/>
  <c r="AB289" i="1"/>
  <c r="I226" i="1"/>
  <c r="H118" i="1"/>
  <c r="P342" i="1"/>
  <c r="X289" i="1"/>
  <c r="E226" i="1"/>
  <c r="R61" i="1"/>
  <c r="V226" i="1"/>
  <c r="O226" i="1"/>
  <c r="P168" i="1"/>
  <c r="X168" i="1"/>
  <c r="F402" i="1"/>
  <c r="V289" i="1"/>
  <c r="AA118" i="1"/>
  <c r="L118" i="1"/>
  <c r="S61" i="1"/>
  <c r="AB61" i="1"/>
  <c r="X61" i="1"/>
  <c r="I118" i="1"/>
  <c r="L61" i="1"/>
  <c r="Y61" i="1"/>
  <c r="E61" i="1"/>
  <c r="F226" i="1"/>
  <c r="S342" i="1"/>
  <c r="M289" i="1"/>
  <c r="L402" i="1"/>
  <c r="N402" i="1"/>
  <c r="AB226" i="1"/>
  <c r="M226" i="1"/>
  <c r="O61" i="1"/>
  <c r="AA289" i="1"/>
  <c r="Y289" i="1"/>
  <c r="P226" i="1"/>
  <c r="W168" i="1"/>
  <c r="E168" i="1"/>
  <c r="Q118" i="1"/>
  <c r="V118" i="1"/>
  <c r="F118" i="1"/>
  <c r="X402" i="1"/>
  <c r="O342" i="1"/>
  <c r="O289" i="1"/>
  <c r="G168" i="1"/>
  <c r="W118" i="1"/>
  <c r="G118" i="1"/>
  <c r="F61" i="1"/>
  <c r="P61" i="1"/>
  <c r="G61" i="1"/>
  <c r="M61" i="1"/>
  <c r="Y342" i="1"/>
  <c r="H226" i="1"/>
  <c r="U168" i="1"/>
  <c r="L168" i="1"/>
  <c r="H402" i="1"/>
  <c r="U342" i="1"/>
  <c r="H289" i="1"/>
  <c r="E402" i="1"/>
  <c r="K226" i="1"/>
  <c r="V402" i="1"/>
  <c r="S402" i="1"/>
  <c r="Q342" i="1"/>
  <c r="AB118" i="1"/>
  <c r="Z61" i="1"/>
  <c r="Z226" i="1"/>
  <c r="U226" i="1"/>
  <c r="G226" i="1"/>
  <c r="D404" i="1"/>
  <c r="D406" i="1" s="1"/>
  <c r="D410" i="1" s="1"/>
  <c r="W226" i="1"/>
  <c r="O118" i="1"/>
  <c r="N61" i="1"/>
  <c r="V61" i="1"/>
  <c r="Q402" i="1"/>
  <c r="B404" i="1"/>
  <c r="B406" i="1" s="1"/>
  <c r="P402" i="1"/>
  <c r="I342" i="1"/>
  <c r="M342" i="1"/>
  <c r="Z289" i="1"/>
  <c r="Q289" i="1"/>
  <c r="X226" i="1"/>
  <c r="H342" i="1"/>
  <c r="W289" i="1"/>
  <c r="O168" i="1"/>
  <c r="X118" i="1"/>
  <c r="M402" i="1"/>
  <c r="S289" i="1"/>
  <c r="C404" i="1"/>
  <c r="C406" i="1" s="1"/>
  <c r="C410" i="1" s="1"/>
  <c r="R226" i="1"/>
  <c r="S226" i="1"/>
  <c r="AA168" i="1"/>
  <c r="Y168" i="1"/>
  <c r="Z118" i="1"/>
  <c r="K118" i="1"/>
  <c r="T61" i="1"/>
  <c r="I61" i="1"/>
  <c r="S168" i="1"/>
  <c r="U289" i="1"/>
  <c r="M168" i="1"/>
  <c r="T402" i="1"/>
  <c r="G289" i="1"/>
  <c r="F168" i="1"/>
  <c r="T118" i="1"/>
  <c r="N289" i="1"/>
  <c r="L226" i="1"/>
  <c r="T342" i="1"/>
  <c r="AA226" i="1"/>
  <c r="H168" i="1"/>
  <c r="U61" i="1"/>
  <c r="Z342" i="1"/>
  <c r="N342" i="1"/>
  <c r="AA342" i="1"/>
  <c r="Q168" i="1"/>
  <c r="V342" i="1"/>
  <c r="W342" i="1"/>
  <c r="AA402" i="1"/>
  <c r="Y402" i="1"/>
  <c r="W402" i="1"/>
  <c r="T289" i="1"/>
  <c r="K289" i="1"/>
  <c r="T226" i="1"/>
  <c r="R168" i="1"/>
  <c r="T168" i="1"/>
  <c r="AB404" i="1" l="1"/>
  <c r="AB406" i="1" s="1"/>
  <c r="AB410" i="1" s="1"/>
  <c r="Y404" i="1"/>
  <c r="Y406" i="1" s="1"/>
  <c r="Y410" i="1" s="1"/>
  <c r="S404" i="1"/>
  <c r="S406" i="1" s="1"/>
  <c r="S410" i="1" s="1"/>
  <c r="M404" i="1"/>
  <c r="M406" i="1" s="1"/>
  <c r="M410" i="1" s="1"/>
  <c r="I404" i="1"/>
  <c r="I406" i="1" s="1"/>
  <c r="P404" i="1"/>
  <c r="P406" i="1" s="1"/>
  <c r="P410" i="1" s="1"/>
  <c r="R404" i="1"/>
  <c r="R406" i="1" s="1"/>
  <c r="R410" i="1" s="1"/>
  <c r="V404" i="1"/>
  <c r="V406" i="1" s="1"/>
  <c r="V410" i="1" s="1"/>
  <c r="K404" i="1"/>
  <c r="K406" i="1" s="1"/>
  <c r="F404" i="1"/>
  <c r="F406" i="1" s="1"/>
  <c r="E404" i="1"/>
  <c r="E406" i="1" s="1"/>
  <c r="L404" i="1"/>
  <c r="L406" i="1" s="1"/>
  <c r="L410" i="1" s="1"/>
  <c r="G404" i="1"/>
  <c r="G406" i="1" s="1"/>
  <c r="X404" i="1"/>
  <c r="X406" i="1" s="1"/>
  <c r="X410" i="1" s="1"/>
  <c r="W404" i="1"/>
  <c r="W406" i="1" s="1"/>
  <c r="W410" i="1" s="1"/>
  <c r="N404" i="1"/>
  <c r="N406" i="1" s="1"/>
  <c r="N410" i="1" s="1"/>
  <c r="H404" i="1"/>
  <c r="H406" i="1" s="1"/>
  <c r="O404" i="1"/>
  <c r="O406" i="1" s="1"/>
  <c r="O410" i="1" s="1"/>
  <c r="Q404" i="1"/>
  <c r="Q406" i="1" s="1"/>
  <c r="Q410" i="1" s="1"/>
  <c r="Z404" i="1"/>
  <c r="Z406" i="1" s="1"/>
  <c r="Z410" i="1" s="1"/>
  <c r="AA404" i="1"/>
  <c r="AA406" i="1" s="1"/>
  <c r="AA410" i="1" s="1"/>
  <c r="T404" i="1"/>
  <c r="T406" i="1" s="1"/>
  <c r="T410" i="1" s="1"/>
  <c r="U404" i="1"/>
  <c r="U406" i="1" s="1"/>
  <c r="U410" i="1" s="1"/>
  <c r="K407" i="1" l="1"/>
  <c r="K410" i="1" s="1"/>
  <c r="F407" i="1"/>
  <c r="F410" i="1" s="1"/>
  <c r="I407" i="1"/>
  <c r="I410" i="1" s="1"/>
  <c r="G407" i="1"/>
  <c r="G410" i="1" s="1"/>
  <c r="E410" i="1"/>
  <c r="H407" i="1"/>
  <c r="H410" i="1" s="1"/>
  <c r="J122" i="2" l="1"/>
  <c r="N328" i="2"/>
  <c r="W122" i="2"/>
  <c r="W328" i="2"/>
  <c r="R122" i="2"/>
  <c r="R328" i="2"/>
  <c r="Z122" i="2"/>
  <c r="Z328" i="2"/>
  <c r="X122" i="2"/>
  <c r="X328" i="2"/>
  <c r="V122" i="2"/>
  <c r="V328" i="2"/>
  <c r="S328" i="2"/>
  <c r="AA122" i="2"/>
  <c r="AA328" i="2"/>
  <c r="Y122" i="2"/>
  <c r="Y328" i="2"/>
  <c r="L122" i="2"/>
  <c r="L328" i="2"/>
  <c r="M122" i="2"/>
  <c r="M328" i="2"/>
  <c r="P122" i="2"/>
  <c r="P328" i="2"/>
  <c r="H122" i="2"/>
  <c r="N122" i="2"/>
  <c r="I122" i="2"/>
  <c r="O122" i="2"/>
  <c r="O328" i="2"/>
  <c r="U122" i="2"/>
  <c r="U328" i="2"/>
  <c r="Q122" i="2"/>
  <c r="Q328" i="2"/>
  <c r="S122" i="2"/>
  <c r="AB122" i="2"/>
  <c r="AB328" i="2"/>
  <c r="F122" i="2"/>
  <c r="T122" i="2"/>
  <c r="T328" i="2"/>
  <c r="G122" i="2"/>
  <c r="E28" i="2" l="1"/>
  <c r="E44" i="2" s="1"/>
  <c r="E22" i="2"/>
  <c r="F328" i="2" l="1"/>
  <c r="G325" i="2"/>
  <c r="G328" i="2" s="1"/>
  <c r="E328" i="2"/>
  <c r="H325" i="2"/>
  <c r="H328" i="2" s="1"/>
  <c r="I325" i="2"/>
  <c r="I328" i="2" s="1"/>
  <c r="K325" i="2"/>
  <c r="K328" i="2" s="1"/>
</calcChain>
</file>

<file path=xl/comments1.xml><?xml version="1.0" encoding="utf-8"?>
<comments xmlns="http://schemas.openxmlformats.org/spreadsheetml/2006/main">
  <authors>
    <author>Alana McDonald</author>
  </authors>
  <commentList>
    <comment ref="F46" authorId="0" shapeId="0">
      <text>
        <r>
          <rPr>
            <b/>
            <sz val="9"/>
            <color indexed="81"/>
            <rFont val="Tahoma"/>
            <family val="2"/>
          </rPr>
          <t>Alana McDonald:</t>
        </r>
        <r>
          <rPr>
            <sz val="9"/>
            <color indexed="81"/>
            <rFont val="Tahoma"/>
            <family val="2"/>
          </rPr>
          <t xml:space="preserve">
redo free sugars based on ew1 - %s</t>
        </r>
      </text>
    </comment>
  </commentList>
</comments>
</file>

<file path=xl/sharedStrings.xml><?xml version="1.0" encoding="utf-8"?>
<sst xmlns="http://schemas.openxmlformats.org/spreadsheetml/2006/main" count="530" uniqueCount="202">
  <si>
    <t>Name</t>
  </si>
  <si>
    <t>F&amp;V
(p)</t>
  </si>
  <si>
    <t>F&amp;V
(g)</t>
  </si>
  <si>
    <t>kcal</t>
  </si>
  <si>
    <t>Prot.</t>
  </si>
  <si>
    <t>Fat</t>
  </si>
  <si>
    <t>SFA</t>
  </si>
  <si>
    <t>Carb</t>
  </si>
  <si>
    <t>Free sugars</t>
  </si>
  <si>
    <t>vit. A</t>
  </si>
  <si>
    <t>Thia.</t>
  </si>
  <si>
    <t>Ribo.</t>
  </si>
  <si>
    <t>Nia.</t>
  </si>
  <si>
    <t>vit. C</t>
  </si>
  <si>
    <t>vit B12</t>
  </si>
  <si>
    <t>Fol.</t>
  </si>
  <si>
    <t>Na</t>
  </si>
  <si>
    <t>Salt</t>
  </si>
  <si>
    <t>K</t>
  </si>
  <si>
    <t>Ca</t>
  </si>
  <si>
    <t>Mg</t>
  </si>
  <si>
    <t>P</t>
  </si>
  <si>
    <t>Fe</t>
  </si>
  <si>
    <t>Zn</t>
  </si>
  <si>
    <t>Se</t>
  </si>
  <si>
    <t>Day 1</t>
  </si>
  <si>
    <t>Saturday</t>
  </si>
  <si>
    <t>Breakfast</t>
  </si>
  <si>
    <t>Scrambled egg with milk, wholemeal roll, reduced fat spread, unsweetened orange juice</t>
  </si>
  <si>
    <t>RECIPE</t>
  </si>
  <si>
    <t>SCRAMBLED EGG W/ MILK</t>
  </si>
  <si>
    <t>ROLLS WHOLEMEAL TOASTED</t>
  </si>
  <si>
    <t>REDUCED FAT SPREAD (70-80%) PUFA LOW IN TRANS</t>
  </si>
  <si>
    <t>ORANGE JUICE UNSWEETENED PASTURISED</t>
  </si>
  <si>
    <t>MEAL</t>
  </si>
  <si>
    <t>Lunch</t>
  </si>
  <si>
    <t>Wholemeal bread, reduced fat spread, baked beans, cheese</t>
  </si>
  <si>
    <t>BREAD WHOLEMEAL TOASTED</t>
  </si>
  <si>
    <t>CHEESE CHEDDAR ANY OTHER OR FOR RECIPES</t>
  </si>
  <si>
    <t>BEANS BAKED CANNED LOW SUGAR/ NO ADDED SUGAR</t>
  </si>
  <si>
    <t>Evening meal</t>
  </si>
  <si>
    <t>Rice, homemade beef curry, naan bread, poppadoms, raita, fresh fruit salad</t>
  </si>
  <si>
    <t>POPPADOMS/PAPPADOMS READY TO EAT PURCHASED OR RETAIL</t>
  </si>
  <si>
    <t>NAAN BREAD PLAIN</t>
  </si>
  <si>
    <t>RAITA</t>
  </si>
  <si>
    <t>BEEF CURRY</t>
  </si>
  <si>
    <t>FRESH FRUIT SALAD</t>
  </si>
  <si>
    <t>Additional foods</t>
  </si>
  <si>
    <t>Crisps, banana, tea, coffee, milk</t>
  </si>
  <si>
    <t>POTATO CRISPS IN SUNSEED OIL EG WALKERS, SENSATIONS, SAINSBURY AND TESCO STANDARD CRISPS</t>
  </si>
  <si>
    <t>BANANAS RAW FLESH ONLY</t>
  </si>
  <si>
    <t>MILK SEMI-SKIMMED PASTEURISED WINTER</t>
  </si>
  <si>
    <t>TEA STRONG INFUSION</t>
  </si>
  <si>
    <t>COFFEE INSTANT POWDER OR GRANULES</t>
  </si>
  <si>
    <t xml:space="preserve">DAY </t>
  </si>
  <si>
    <t>Day 2</t>
  </si>
  <si>
    <t>Sunday</t>
  </si>
  <si>
    <t>Wholemeal roll, bacon, reduced fat spread, tomato ketchup, unsweetened orange juice</t>
  </si>
  <si>
    <t>ROLLS, WHOLEMEAL, NOT FORTIFIED</t>
  </si>
  <si>
    <t>BACON RASHERS BACK GRILLED LEAN AND FAT</t>
  </si>
  <si>
    <t>TOMATO KETCHUP</t>
  </si>
  <si>
    <t>CREAM OF TOMATO SOUP CANNED</t>
  </si>
  <si>
    <t>DIGESTIVES HALF COATED IN CHOCOLATE</t>
  </si>
  <si>
    <t>Roast chicken, roast potatoes, broccoli, carrots, custard, apple crumble</t>
  </si>
  <si>
    <t>CHICKEN ROAST MEAT ONLY</t>
  </si>
  <si>
    <t>ROAST POTATOES FROZEN IN A LIGHT BATTER, BAKED E.G. AUNT BESSIE</t>
  </si>
  <si>
    <t>BROCCOLI SPEARS CALABRESE FROZEN BOILED</t>
  </si>
  <si>
    <t>CARROTS-FROZEN BOILED</t>
  </si>
  <si>
    <t>CUSTARD READY TO SERVE CANNED</t>
  </si>
  <si>
    <t xml:space="preserve">APPLE CRUMBLE </t>
  </si>
  <si>
    <t>YOGURT LOW FAT NATURAL UNSWEETENED</t>
  </si>
  <si>
    <t>Banana, orange, tea, coffee, milk</t>
  </si>
  <si>
    <t>ORANGES RAW FLESH ONLY</t>
  </si>
  <si>
    <t>Day 3</t>
  </si>
  <si>
    <t>Monday</t>
  </si>
  <si>
    <t>Wholemeal bread, reduced fat spread, unsweetened orange juice, porridge made with semi-skimmed milk</t>
  </si>
  <si>
    <t>PORRIDGE</t>
  </si>
  <si>
    <t>Wholemeal roll, reduced fat spread, homemade chicken soup, pot of jelly</t>
  </si>
  <si>
    <t>CHICKEN SOUP</t>
  </si>
  <si>
    <t>JELLY, CONTAINING FRUIT JUICE, PURCHASED</t>
  </si>
  <si>
    <t>Pasta rataouille bake, oatcakes, reduced fat spread, cheese</t>
  </si>
  <si>
    <t>PASTA RATATOUILLE BAKE</t>
  </si>
  <si>
    <t>OATCAKES</t>
  </si>
  <si>
    <t>Banana, chocolate coated digestives, apple, tea, coffee, milk</t>
  </si>
  <si>
    <t>APPLES EATING RAW FLESH &amp; SKIN ONLY</t>
  </si>
  <si>
    <t>Day 4</t>
  </si>
  <si>
    <t>Tuesday</t>
  </si>
  <si>
    <t>Wholemeal bread, reduced fat spread, marmalade, unsweetened orange juice, weetabix, semi-skimmed milk</t>
  </si>
  <si>
    <t>WEETABIX AND OTHER WHOLEWHEAT BISKS</t>
  </si>
  <si>
    <t>MARMALADE WITH PEEL</t>
  </si>
  <si>
    <t>Baked potato, tuna mayo with sweetcorn, chocolate coated digestives</t>
  </si>
  <si>
    <t>POTATOES OLD BAKED FLESH &amp; SKIN</t>
  </si>
  <si>
    <t>TUNA, CANNED, IN SPRING WATER, FISH ONLY</t>
  </si>
  <si>
    <t>MAYONNAISE (RETAIL)</t>
  </si>
  <si>
    <t>SWEETCORN, CANNED, DRAINED</t>
  </si>
  <si>
    <t>Homemade cottage pie, carrots, peas, cauliflower, custard, banana</t>
  </si>
  <si>
    <t>COTTAGE PIE</t>
  </si>
  <si>
    <t>PEAS FROZEN BOILED</t>
  </si>
  <si>
    <t>CAULIFLOWER-FROZEN BOILED</t>
  </si>
  <si>
    <t>Mixed nuts, grapes, tea, coffee, milk</t>
  </si>
  <si>
    <t>MIXED NUTS AND RAISINS UNSALTED</t>
  </si>
  <si>
    <t>GRAPES WHITE RAW FLESH &amp; SKIN WEIGHED WITH PIPS</t>
  </si>
  <si>
    <t>Day 5</t>
  </si>
  <si>
    <t>Wednesday</t>
  </si>
  <si>
    <t>Wholemeal bread, reduced fat spread</t>
  </si>
  <si>
    <t>MALTED FLAKE CEREAL, NO ADDITIONS, NOT SPECIAL K</t>
  </si>
  <si>
    <t>JAM WITH EDIBLE SEEDS PURCHASED</t>
  </si>
  <si>
    <t xml:space="preserve">SIMPLE SALAD </t>
  </si>
  <si>
    <t>PRUNES DRIED UNCOOKED NO STONES</t>
  </si>
  <si>
    <t>APRICOTS DRIED UNCOOKED DRY WEIGHT</t>
  </si>
  <si>
    <t>LENTIL SOUP CANNED</t>
  </si>
  <si>
    <t>SALMON STEAMED NO BONES</t>
  </si>
  <si>
    <t>BUTTER SALTED</t>
  </si>
  <si>
    <t>OLIVE OIL</t>
  </si>
  <si>
    <t>FRENCH BEANS/GREEN BEANS BOILED</t>
  </si>
  <si>
    <t>POTATOES OLD BOILED</t>
  </si>
  <si>
    <t>CHEESECAKE LOW FAT FRUIT TOPPING PURCHASED</t>
  </si>
  <si>
    <t>MARS BAR</t>
  </si>
  <si>
    <t>Day 6</t>
  </si>
  <si>
    <t>Thursday</t>
  </si>
  <si>
    <t>EGGS BOILED</t>
  </si>
  <si>
    <t>ROLLS WHITE CRUSTY</t>
  </si>
  <si>
    <t>YOGURT LOW FAT FRUIT</t>
  </si>
  <si>
    <t>MUSTARD CRESS RAW</t>
  </si>
  <si>
    <t>FRENCH DRESSING</t>
  </si>
  <si>
    <t>PASTA SPAGHETTI WHOLEMEAL BOILED</t>
  </si>
  <si>
    <t>BOLOGNESE</t>
  </si>
  <si>
    <t>ICE CREAM, DAIRY, VANILLA, HARD, BLOCK</t>
  </si>
  <si>
    <t>GARLIC (&amp; HERB) BREAD</t>
  </si>
  <si>
    <t>LATTE (ESPRESSO AND SKIMMED MILK) TAKEAWAY ONLY</t>
  </si>
  <si>
    <t>Day 7</t>
  </si>
  <si>
    <t>Friday</t>
  </si>
  <si>
    <t>PITTA BREAD, WHITE, TOASTED</t>
  </si>
  <si>
    <t>HUMMUS, NOT CANNED</t>
  </si>
  <si>
    <t>PEPPERS-RED-FRESH UNCOOKED</t>
  </si>
  <si>
    <t>CHOCOLATE MOUSSE</t>
  </si>
  <si>
    <t>HADDOCK IN BREADCRUMBS FROZEN GRILLED/BAKED</t>
  </si>
  <si>
    <t>POTATO CHIPS OVEN READY THICK CUT BAKED</t>
  </si>
  <si>
    <t>RAISINS DRIED WEIGHT</t>
  </si>
  <si>
    <t>BREAD, WHOLEMEAL, AVERAGE</t>
  </si>
  <si>
    <t>WEEK</t>
  </si>
  <si>
    <t>AVERAGE</t>
  </si>
  <si>
    <t>% energy</t>
  </si>
  <si>
    <t>RNI</t>
  </si>
  <si>
    <t>Variation</t>
  </si>
  <si>
    <t>WHITE RICE BASMATI BOILED</t>
  </si>
  <si>
    <t>BANANA</t>
  </si>
  <si>
    <t>HOMEMADE TOMATO AND BASIL SOUP; R</t>
  </si>
  <si>
    <t>70% FAT SPREAD, POLYUNSATURATED</t>
  </si>
  <si>
    <t>CHEESE, CHEDDAR AVERAGE</t>
  </si>
  <si>
    <t>TOMATOES, RAW</t>
  </si>
  <si>
    <t>Dinner</t>
  </si>
  <si>
    <t>MEXICAN TORTILLA WRAP; R</t>
  </si>
  <si>
    <t>SOUR CREAM</t>
  </si>
  <si>
    <t>GUACAMOLE</t>
  </si>
  <si>
    <t>Additional Foods</t>
  </si>
  <si>
    <t>ORANGE JUICE, UNSWEETENED, PASTEURISED</t>
  </si>
  <si>
    <t>JAM, REDUCED SUGAR</t>
  </si>
  <si>
    <t>TEA INFUSION, AVERAGE</t>
  </si>
  <si>
    <t>COFFEE GRANULES</t>
  </si>
  <si>
    <t>MILK, SEMI-SKIMMED</t>
  </si>
  <si>
    <t>DAY</t>
  </si>
  <si>
    <t>BACON ROLL WITH TOMATO SAUCE</t>
  </si>
  <si>
    <t>WEETABIX (2 BISCUITS)</t>
  </si>
  <si>
    <t>MILK, SEMI SKIMMED</t>
  </si>
  <si>
    <t>SAUSAGE, PORK, GRILLED</t>
  </si>
  <si>
    <t>BEANS, REDUCED SUGAR AND SALT</t>
  </si>
  <si>
    <t>PORK CHOP, LEAN AND FAT</t>
  </si>
  <si>
    <t>POTATOES, BOILED UNSALTED</t>
  </si>
  <si>
    <t>CARROTS, BOILED UNSALTED</t>
  </si>
  <si>
    <t>BROCOLLI, BOILED UNSALTED</t>
  </si>
  <si>
    <t>GRAVY GRANULES, MADE UP</t>
  </si>
  <si>
    <t>CHOCOLATE DIGESTIVES (3)</t>
  </si>
  <si>
    <t>CRISPS, CRINKLE CUT (STANDARD BAG)</t>
  </si>
  <si>
    <t>SPICY CHICKEN AND BUTTERBEAN STEW; R</t>
  </si>
  <si>
    <t>MIXED NUTS AND RASINS</t>
  </si>
  <si>
    <t>CHEESE, CHEDDAR, AVERAGE</t>
  </si>
  <si>
    <t>BROWN RICE, BOILED</t>
  </si>
  <si>
    <t>EGG AND TOMATO MAYONNAISE ROLL; R</t>
  </si>
  <si>
    <t>GRILLED SALMON</t>
  </si>
  <si>
    <t>COUSCOUS, PACKET, MADE UP TO MANUFACTURERS INSTRUCTIONS</t>
  </si>
  <si>
    <t>GRILLED VEGETABLES (CARROTS AND ASPARAGUS)</t>
  </si>
  <si>
    <t>APPLE</t>
  </si>
  <si>
    <t>YOGURT, LOW FAT, FRUIT</t>
  </si>
  <si>
    <t>TUNA SWEETCORN BAKED POTATO; R</t>
  </si>
  <si>
    <t>SPAGHETTI IN RETAIL TOMATO SAUCE WITH PRAWNS; R</t>
  </si>
  <si>
    <t>BROCOLLI, BOILED, UNSALTED</t>
  </si>
  <si>
    <t>CARROTS, BOILED, UNSALTED</t>
  </si>
  <si>
    <t>BEANS ON TOAST (160G BEANS [REDUCED SUGAR AND SALT], 2 SLICES WHOLEMEAL TOAST)</t>
  </si>
  <si>
    <t>GRILLED CHICKEN AND VEGETABLE KEBABS; R</t>
  </si>
  <si>
    <t>SWEET CHILLI STIR FRIED NOODLES; R</t>
  </si>
  <si>
    <t>HAM SALAD ROLL; R</t>
  </si>
  <si>
    <t>QUICHE, RETAIL</t>
  </si>
  <si>
    <t>POTATOES, BOILED, UNSALTED</t>
  </si>
  <si>
    <t>BROCCOLI, BOILED, UNSALTED</t>
  </si>
  <si>
    <t>GRAPES</t>
  </si>
  <si>
    <t>BREAD, WHOLEMEAL, TOASTED</t>
  </si>
  <si>
    <t>BREAD ROLL, WHOLEMEAL, LARGE</t>
  </si>
  <si>
    <t>Total Sugars</t>
  </si>
  <si>
    <t>Wholemeal roll, reduced fat spread, tomato soup</t>
  </si>
  <si>
    <t>Additional bread</t>
  </si>
  <si>
    <t>Fibre (NSP)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</si>
</sst>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b/>
      <sz val="10"/>
      <color rgb="FF00B05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2">
    <fill>
      <patternFill patternType="none"/>
    </fill>
    <fill>
      <patternFill patternType="gray125"/>
    </fill>
    <fill>
      <patternFill patternType="solid">
        <fgColor rgb="FFFFE1E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1E1FF"/>
        <bgColor indexed="64"/>
      </patternFill>
    </fill>
    <fill>
      <patternFill patternType="solid">
        <fgColor rgb="FFDDFFE8"/>
        <bgColor indexed="64"/>
      </patternFill>
    </fill>
    <fill>
      <patternFill patternType="solid">
        <fgColor rgb="FFFFE8D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9E5EF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9C9"/>
        <bgColor indexed="64"/>
      </patternFill>
    </fill>
    <fill>
      <patternFill patternType="solid">
        <fgColor rgb="FFFFC5D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2" fillId="0" borderId="0"/>
  </cellStyleXfs>
  <cellXfs count="143">
    <xf numFmtId="0" fontId="0" fillId="0" borderId="0" xfId="0"/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164" fontId="3" fillId="0" borderId="0" xfId="0" applyNumberFormat="1" applyFont="1" applyAlignment="1">
      <alignment horizontal="center" vertical="top" wrapText="1"/>
    </xf>
    <xf numFmtId="1" fontId="4" fillId="0" borderId="0" xfId="0" applyNumberFormat="1" applyFont="1" applyAlignment="1">
      <alignment horizontal="center" vertical="top" wrapText="1"/>
    </xf>
    <xf numFmtId="164" fontId="4" fillId="0" borderId="0" xfId="0" applyNumberFormat="1" applyFont="1" applyAlignment="1">
      <alignment horizontal="center" vertical="top" wrapText="1"/>
    </xf>
    <xf numFmtId="2" fontId="4" fillId="0" borderId="0" xfId="0" applyNumberFormat="1" applyFont="1" applyAlignment="1">
      <alignment horizontal="center" vertical="top" wrapText="1"/>
    </xf>
    <xf numFmtId="1" fontId="3" fillId="0" borderId="0" xfId="0" applyNumberFormat="1" applyFont="1" applyAlignment="1">
      <alignment horizontal="center" vertical="top" wrapText="1"/>
    </xf>
    <xf numFmtId="2" fontId="3" fillId="0" borderId="0" xfId="0" applyNumberFormat="1" applyFont="1" applyAlignment="1">
      <alignment horizontal="center" vertical="top" wrapText="1"/>
    </xf>
    <xf numFmtId="0" fontId="5" fillId="0" borderId="0" xfId="0" applyFont="1"/>
    <xf numFmtId="0" fontId="6" fillId="0" borderId="0" xfId="0" applyFont="1"/>
    <xf numFmtId="0" fontId="7" fillId="0" borderId="0" xfId="0" applyFont="1"/>
    <xf numFmtId="2" fontId="7" fillId="0" borderId="0" xfId="0" applyNumberFormat="1" applyFont="1"/>
    <xf numFmtId="2" fontId="6" fillId="0" borderId="0" xfId="0" applyNumberFormat="1" applyFont="1"/>
    <xf numFmtId="0" fontId="4" fillId="0" borderId="0" xfId="0" applyFont="1"/>
    <xf numFmtId="0" fontId="5" fillId="2" borderId="0" xfId="0" applyFont="1" applyFill="1"/>
    <xf numFmtId="0" fontId="6" fillId="2" borderId="0" xfId="0" applyFont="1" applyFill="1"/>
    <xf numFmtId="2" fontId="7" fillId="2" borderId="0" xfId="0" applyNumberFormat="1" applyFont="1" applyFill="1"/>
    <xf numFmtId="2" fontId="6" fillId="2" borderId="0" xfId="0" applyNumberFormat="1" applyFont="1" applyFill="1"/>
    <xf numFmtId="2" fontId="7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0" fontId="8" fillId="3" borderId="0" xfId="0" applyFont="1" applyFill="1"/>
    <xf numFmtId="0" fontId="6" fillId="3" borderId="0" xfId="0" applyFont="1" applyFill="1"/>
    <xf numFmtId="2" fontId="7" fillId="3" borderId="0" xfId="0" applyNumberFormat="1" applyFont="1" applyFill="1"/>
    <xf numFmtId="2" fontId="6" fillId="3" borderId="0" xfId="0" applyNumberFormat="1" applyFont="1" applyFill="1"/>
    <xf numFmtId="0" fontId="9" fillId="4" borderId="0" xfId="0" applyFont="1" applyFill="1"/>
    <xf numFmtId="2" fontId="6" fillId="4" borderId="0" xfId="0" applyNumberFormat="1" applyFont="1" applyFill="1"/>
    <xf numFmtId="0" fontId="5" fillId="5" borderId="0" xfId="0" applyFont="1" applyFill="1"/>
    <xf numFmtId="0" fontId="6" fillId="5" borderId="0" xfId="0" applyFont="1" applyFill="1"/>
    <xf numFmtId="2" fontId="7" fillId="5" borderId="0" xfId="0" applyNumberFormat="1" applyFont="1" applyFill="1"/>
    <xf numFmtId="2" fontId="6" fillId="5" borderId="0" xfId="0" applyNumberFormat="1" applyFont="1" applyFill="1"/>
    <xf numFmtId="0" fontId="6" fillId="6" borderId="0" xfId="0" applyFont="1" applyFill="1"/>
    <xf numFmtId="0" fontId="5" fillId="7" borderId="0" xfId="0" applyFont="1" applyFill="1"/>
    <xf numFmtId="0" fontId="6" fillId="7" borderId="0" xfId="0" applyFont="1" applyFill="1"/>
    <xf numFmtId="2" fontId="7" fillId="7" borderId="0" xfId="0" applyNumberFormat="1" applyFont="1" applyFill="1"/>
    <xf numFmtId="2" fontId="6" fillId="7" borderId="0" xfId="0" applyNumberFormat="1" applyFont="1" applyFill="1"/>
    <xf numFmtId="2" fontId="6" fillId="7" borderId="0" xfId="0" applyNumberFormat="1" applyFont="1" applyFill="1" applyAlignment="1">
      <alignment horizontal="right"/>
    </xf>
    <xf numFmtId="0" fontId="6" fillId="4" borderId="0" xfId="0" applyFont="1" applyFill="1"/>
    <xf numFmtId="2" fontId="7" fillId="4" borderId="0" xfId="0" applyNumberFormat="1" applyFont="1" applyFill="1"/>
    <xf numFmtId="0" fontId="5" fillId="8" borderId="0" xfId="0" applyFont="1" applyFill="1"/>
    <xf numFmtId="0" fontId="6" fillId="8" borderId="0" xfId="0" applyFont="1" applyFill="1"/>
    <xf numFmtId="2" fontId="7" fillId="8" borderId="0" xfId="0" applyNumberFormat="1" applyFont="1" applyFill="1"/>
    <xf numFmtId="2" fontId="6" fillId="8" borderId="0" xfId="0" applyNumberFormat="1" applyFont="1" applyFill="1"/>
    <xf numFmtId="0" fontId="6" fillId="0" borderId="0" xfId="0" applyFont="1" applyFill="1"/>
    <xf numFmtId="2" fontId="7" fillId="0" borderId="0" xfId="0" applyNumberFormat="1" applyFont="1" applyFill="1"/>
    <xf numFmtId="2" fontId="6" fillId="0" borderId="0" xfId="0" applyNumberFormat="1" applyFont="1" applyFill="1"/>
    <xf numFmtId="0" fontId="4" fillId="8" borderId="0" xfId="0" applyFont="1" applyFill="1"/>
    <xf numFmtId="0" fontId="5" fillId="9" borderId="0" xfId="0" applyFont="1" applyFill="1"/>
    <xf numFmtId="0" fontId="6" fillId="9" borderId="0" xfId="0" applyFont="1" applyFill="1"/>
    <xf numFmtId="2" fontId="7" fillId="9" borderId="0" xfId="0" applyNumberFormat="1" applyFont="1" applyFill="1"/>
    <xf numFmtId="2" fontId="6" fillId="9" borderId="0" xfId="0" applyNumberFormat="1" applyFont="1" applyFill="1"/>
    <xf numFmtId="0" fontId="4" fillId="7" borderId="0" xfId="0" applyFont="1" applyFill="1"/>
    <xf numFmtId="0" fontId="10" fillId="0" borderId="0" xfId="0" applyFont="1"/>
    <xf numFmtId="0" fontId="5" fillId="11" borderId="0" xfId="0" applyFont="1" applyFill="1"/>
    <xf numFmtId="0" fontId="6" fillId="11" borderId="0" xfId="0" applyFont="1" applyFill="1"/>
    <xf numFmtId="2" fontId="7" fillId="11" borderId="0" xfId="0" applyNumberFormat="1" applyFont="1" applyFill="1"/>
    <xf numFmtId="2" fontId="6" fillId="11" borderId="0" xfId="0" applyNumberFormat="1" applyFont="1" applyFill="1"/>
    <xf numFmtId="0" fontId="4" fillId="11" borderId="0" xfId="0" applyFont="1" applyFill="1"/>
    <xf numFmtId="0" fontId="5" fillId="12" borderId="0" xfId="0" applyFont="1" applyFill="1"/>
    <xf numFmtId="0" fontId="6" fillId="12" borderId="0" xfId="0" applyFont="1" applyFill="1"/>
    <xf numFmtId="2" fontId="7" fillId="12" borderId="0" xfId="0" applyNumberFormat="1" applyFont="1" applyFill="1"/>
    <xf numFmtId="2" fontId="6" fillId="12" borderId="0" xfId="0" applyNumberFormat="1" applyFont="1" applyFill="1"/>
    <xf numFmtId="164" fontId="11" fillId="13" borderId="0" xfId="0" applyNumberFormat="1" applyFont="1" applyFill="1"/>
    <xf numFmtId="164" fontId="3" fillId="13" borderId="0" xfId="0" applyNumberFormat="1" applyFont="1" applyFill="1"/>
    <xf numFmtId="164" fontId="4" fillId="13" borderId="0" xfId="0" applyNumberFormat="1" applyFont="1" applyFill="1"/>
    <xf numFmtId="0" fontId="3" fillId="13" borderId="0" xfId="0" applyFont="1" applyFill="1"/>
    <xf numFmtId="164" fontId="9" fillId="0" borderId="0" xfId="0" applyNumberFormat="1" applyFont="1"/>
    <xf numFmtId="164" fontId="5" fillId="0" borderId="0" xfId="0" applyNumberFormat="1" applyFont="1"/>
    <xf numFmtId="164" fontId="4" fillId="0" borderId="0" xfId="0" applyNumberFormat="1" applyFont="1"/>
    <xf numFmtId="164" fontId="4" fillId="14" borderId="0" xfId="0" applyNumberFormat="1" applyFont="1" applyFill="1"/>
    <xf numFmtId="164" fontId="5" fillId="14" borderId="0" xfId="0" applyNumberFormat="1" applyFont="1" applyFill="1"/>
    <xf numFmtId="164" fontId="3" fillId="0" borderId="0" xfId="0" applyNumberFormat="1" applyFont="1"/>
    <xf numFmtId="164" fontId="4" fillId="15" borderId="0" xfId="0" applyNumberFormat="1" applyFont="1" applyFill="1"/>
    <xf numFmtId="164" fontId="5" fillId="15" borderId="0" xfId="0" applyNumberFormat="1" applyFont="1" applyFill="1"/>
    <xf numFmtId="9" fontId="7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1" fontId="6" fillId="0" borderId="0" xfId="0" applyNumberFormat="1" applyFont="1" applyAlignment="1">
      <alignment horizontal="right"/>
    </xf>
    <xf numFmtId="0" fontId="5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0" fillId="0" borderId="0" xfId="0" applyFill="1" applyBorder="1"/>
    <xf numFmtId="0" fontId="4" fillId="0" borderId="0" xfId="0" applyFont="1" applyFill="1" applyBorder="1"/>
    <xf numFmtId="2" fontId="0" fillId="0" borderId="0" xfId="0" applyNumberFormat="1" applyFill="1" applyBorder="1"/>
    <xf numFmtId="2" fontId="5" fillId="0" borderId="0" xfId="0" applyNumberFormat="1" applyFont="1" applyFill="1" applyBorder="1"/>
    <xf numFmtId="164" fontId="5" fillId="0" borderId="0" xfId="0" applyNumberFormat="1" applyFont="1" applyFill="1" applyBorder="1"/>
    <xf numFmtId="2" fontId="4" fillId="3" borderId="0" xfId="0" applyNumberFormat="1" applyFont="1" applyFill="1"/>
    <xf numFmtId="0" fontId="5" fillId="0" borderId="0" xfId="0" quotePrefix="1" applyFont="1" applyFill="1" applyBorder="1"/>
    <xf numFmtId="2" fontId="7" fillId="0" borderId="0" xfId="0" applyNumberFormat="1" applyFont="1" applyFill="1" applyAlignment="1">
      <alignment horizontal="right"/>
    </xf>
    <xf numFmtId="0" fontId="13" fillId="0" borderId="0" xfId="1" applyFont="1"/>
    <xf numFmtId="0" fontId="14" fillId="10" borderId="0" xfId="1" applyFont="1" applyFill="1"/>
    <xf numFmtId="0" fontId="14" fillId="13" borderId="0" xfId="1" applyFont="1" applyFill="1"/>
    <xf numFmtId="0" fontId="14" fillId="13" borderId="0" xfId="1" applyFont="1" applyFill="1" applyBorder="1"/>
    <xf numFmtId="0" fontId="14" fillId="16" borderId="0" xfId="1" applyFont="1" applyFill="1"/>
    <xf numFmtId="0" fontId="14" fillId="4" borderId="0" xfId="1" applyFont="1" applyFill="1"/>
    <xf numFmtId="0" fontId="14" fillId="0" borderId="0" xfId="1" applyFont="1"/>
    <xf numFmtId="0" fontId="14" fillId="4" borderId="0" xfId="1" applyFont="1" applyFill="1" applyAlignment="1">
      <alignment horizontal="right"/>
    </xf>
    <xf numFmtId="0" fontId="14" fillId="0" borderId="0" xfId="1" applyFont="1" applyAlignment="1">
      <alignment horizontal="right"/>
    </xf>
    <xf numFmtId="2" fontId="0" fillId="10" borderId="0" xfId="0" applyNumberFormat="1" applyFill="1"/>
    <xf numFmtId="2" fontId="14" fillId="10" borderId="0" xfId="1" applyNumberFormat="1" applyFont="1" applyFill="1" applyAlignment="1">
      <alignment horizontal="right"/>
    </xf>
    <xf numFmtId="0" fontId="3" fillId="0" borderId="0" xfId="0" applyFont="1" applyFill="1" applyAlignment="1">
      <alignment horizontal="center" vertical="top" wrapText="1"/>
    </xf>
    <xf numFmtId="0" fontId="5" fillId="0" borderId="0" xfId="0" applyFont="1" applyFill="1"/>
    <xf numFmtId="0" fontId="0" fillId="0" borderId="0" xfId="0" applyFill="1"/>
    <xf numFmtId="0" fontId="1" fillId="0" borderId="0" xfId="0" applyFont="1" applyFill="1"/>
    <xf numFmtId="0" fontId="14" fillId="0" borderId="0" xfId="1" applyFont="1" applyFill="1"/>
    <xf numFmtId="0" fontId="2" fillId="0" borderId="0" xfId="0" applyFont="1"/>
    <xf numFmtId="2" fontId="14" fillId="13" borderId="0" xfId="1" applyNumberFormat="1" applyFont="1" applyFill="1"/>
    <xf numFmtId="2" fontId="14" fillId="16" borderId="0" xfId="1" applyNumberFormat="1" applyFont="1" applyFill="1"/>
    <xf numFmtId="2" fontId="14" fillId="16" borderId="0" xfId="1" applyNumberFormat="1" applyFont="1" applyFill="1" applyAlignment="1">
      <alignment horizontal="right"/>
    </xf>
    <xf numFmtId="2" fontId="14" fillId="4" borderId="0" xfId="1" applyNumberFormat="1" applyFont="1" applyFill="1"/>
    <xf numFmtId="2" fontId="0" fillId="0" borderId="0" xfId="0" applyNumberFormat="1" applyFill="1"/>
    <xf numFmtId="2" fontId="14" fillId="0" borderId="0" xfId="1" applyNumberFormat="1" applyFont="1" applyFill="1"/>
    <xf numFmtId="0" fontId="14" fillId="0" borderId="0" xfId="1" applyFont="1" applyFill="1" applyAlignment="1">
      <alignment horizontal="right"/>
    </xf>
    <xf numFmtId="0" fontId="13" fillId="17" borderId="0" xfId="1" applyFont="1" applyFill="1"/>
    <xf numFmtId="0" fontId="13" fillId="17" borderId="0" xfId="1" applyFont="1" applyFill="1" applyAlignment="1">
      <alignment horizontal="right"/>
    </xf>
    <xf numFmtId="0" fontId="2" fillId="18" borderId="0" xfId="0" applyFont="1" applyFill="1"/>
    <xf numFmtId="0" fontId="13" fillId="18" borderId="0" xfId="1" applyFont="1" applyFill="1" applyAlignment="1">
      <alignment horizontal="right"/>
    </xf>
    <xf numFmtId="2" fontId="14" fillId="0" borderId="0" xfId="1" applyNumberFormat="1" applyFont="1" applyFill="1" applyAlignment="1">
      <alignment horizontal="right"/>
    </xf>
    <xf numFmtId="2" fontId="13" fillId="17" borderId="0" xfId="1" applyNumberFormat="1" applyFont="1" applyFill="1"/>
    <xf numFmtId="2" fontId="13" fillId="18" borderId="0" xfId="1" applyNumberFormat="1" applyFont="1" applyFill="1" applyAlignment="1">
      <alignment horizontal="right"/>
    </xf>
    <xf numFmtId="0" fontId="14" fillId="4" borderId="0" xfId="1" applyFont="1" applyFill="1" applyBorder="1"/>
    <xf numFmtId="2" fontId="14" fillId="13" borderId="0" xfId="1" applyNumberFormat="1" applyFont="1" applyFill="1" applyAlignment="1">
      <alignment horizontal="right"/>
    </xf>
    <xf numFmtId="2" fontId="14" fillId="4" borderId="0" xfId="1" applyNumberFormat="1" applyFont="1" applyFill="1" applyAlignment="1">
      <alignment horizontal="right"/>
    </xf>
    <xf numFmtId="0" fontId="14" fillId="0" borderId="0" xfId="1" applyFont="1" applyFill="1" applyBorder="1"/>
    <xf numFmtId="0" fontId="14" fillId="0" borderId="0" xfId="1" applyFont="1" applyFill="1" applyAlignment="1">
      <alignment wrapText="1"/>
    </xf>
    <xf numFmtId="0" fontId="14" fillId="0" borderId="0" xfId="1" applyFont="1" applyFill="1" applyBorder="1" applyAlignment="1">
      <alignment wrapText="1"/>
    </xf>
    <xf numFmtId="164" fontId="5" fillId="19" borderId="0" xfId="0" applyNumberFormat="1" applyFont="1" applyFill="1"/>
    <xf numFmtId="164" fontId="5" fillId="0" borderId="0" xfId="0" applyNumberFormat="1" applyFont="1" applyFill="1"/>
    <xf numFmtId="0" fontId="0" fillId="0" borderId="0" xfId="0" applyFont="1"/>
    <xf numFmtId="2" fontId="7" fillId="20" borderId="0" xfId="0" applyNumberFormat="1" applyFont="1" applyFill="1"/>
    <xf numFmtId="0" fontId="7" fillId="12" borderId="0" xfId="0" applyFont="1" applyFill="1"/>
    <xf numFmtId="0" fontId="7" fillId="5" borderId="0" xfId="0" applyFont="1" applyFill="1"/>
    <xf numFmtId="2" fontId="13" fillId="17" borderId="0" xfId="1" applyNumberFormat="1" applyFont="1" applyFill="1" applyAlignment="1">
      <alignment horizontal="right"/>
    </xf>
    <xf numFmtId="2" fontId="14" fillId="13" borderId="0" xfId="1" applyNumberFormat="1" applyFont="1" applyFill="1" applyBorder="1" applyAlignment="1">
      <alignment horizontal="right"/>
    </xf>
    <xf numFmtId="0" fontId="14" fillId="21" borderId="0" xfId="1" applyFont="1" applyFill="1"/>
    <xf numFmtId="2" fontId="14" fillId="0" borderId="0" xfId="1" applyNumberFormat="1" applyFont="1" applyAlignment="1">
      <alignment horizontal="right"/>
    </xf>
    <xf numFmtId="2" fontId="0" fillId="0" borderId="0" xfId="0" applyNumberFormat="1"/>
    <xf numFmtId="2" fontId="14" fillId="4" borderId="0" xfId="1" applyNumberFormat="1" applyFont="1" applyFill="1" applyBorder="1" applyAlignment="1">
      <alignment horizontal="right"/>
    </xf>
    <xf numFmtId="2" fontId="14" fillId="4" borderId="0" xfId="1" applyNumberFormat="1" applyFont="1" applyFill="1" applyBorder="1"/>
    <xf numFmtId="2" fontId="5" fillId="19" borderId="0" xfId="0" applyNumberFormat="1" applyFont="1" applyFill="1"/>
    <xf numFmtId="2" fontId="5" fillId="0" borderId="0" xfId="0" applyNumberFormat="1" applyFont="1"/>
    <xf numFmtId="2" fontId="4" fillId="0" borderId="0" xfId="0" applyNumberFormat="1" applyFont="1"/>
    <xf numFmtId="2" fontId="5" fillId="0" borderId="0" xfId="0" applyNumberFormat="1" applyFont="1" applyFill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439"/>
  <sheetViews>
    <sheetView tabSelected="1" workbookViewId="0">
      <pane ySplit="1" topLeftCell="A2" activePane="bottomLeft" state="frozen"/>
      <selection activeCell="B35" sqref="B35"/>
      <selection pane="bottomLeft" activeCell="A2" sqref="A2"/>
    </sheetView>
  </sheetViews>
  <sheetFormatPr defaultRowHeight="15" x14ac:dyDescent="0.25"/>
  <cols>
    <col min="2" max="2" width="39" customWidth="1"/>
    <col min="5" max="5" width="23.28515625" bestFit="1" customWidth="1"/>
    <col min="6" max="6" width="5.42578125" bestFit="1" customWidth="1"/>
    <col min="7" max="7" width="6.42578125" bestFit="1" customWidth="1"/>
    <col min="8" max="8" width="7" bestFit="1" customWidth="1"/>
    <col min="9" max="9" width="8" bestFit="1" customWidth="1"/>
    <col min="10" max="10" width="8" customWidth="1"/>
    <col min="11" max="11" width="5.5703125" bestFit="1" customWidth="1"/>
    <col min="12" max="12" width="5.42578125" bestFit="1" customWidth="1"/>
    <col min="13" max="13" width="7.42578125" bestFit="1" customWidth="1"/>
    <col min="14" max="14" width="6" bestFit="1" customWidth="1"/>
    <col min="15" max="15" width="7" bestFit="1" customWidth="1"/>
    <col min="16" max="16" width="5.42578125" bestFit="1" customWidth="1"/>
    <col min="17" max="19" width="6.42578125" bestFit="1" customWidth="1"/>
    <col min="20" max="20" width="7.42578125" bestFit="1" customWidth="1"/>
    <col min="21" max="21" width="8" bestFit="1" customWidth="1"/>
    <col min="22" max="23" width="7.42578125" bestFit="1" customWidth="1"/>
    <col min="24" max="24" width="6.42578125" bestFit="1" customWidth="1"/>
    <col min="25" max="25" width="7.42578125" bestFit="1" customWidth="1"/>
    <col min="26" max="26" width="9.140625" customWidth="1"/>
  </cols>
  <sheetData>
    <row r="1" spans="1:28" ht="38.25" x14ac:dyDescent="0.25">
      <c r="A1" s="1"/>
      <c r="B1" s="2" t="s">
        <v>0</v>
      </c>
      <c r="C1" s="3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6" t="s">
        <v>6</v>
      </c>
      <c r="I1" s="5" t="s">
        <v>7</v>
      </c>
      <c r="J1" s="5" t="s">
        <v>198</v>
      </c>
      <c r="K1" s="5" t="s">
        <v>8</v>
      </c>
      <c r="L1" s="3" t="s">
        <v>201</v>
      </c>
      <c r="M1" s="7" t="s">
        <v>9</v>
      </c>
      <c r="N1" s="8" t="s">
        <v>10</v>
      </c>
      <c r="O1" s="8" t="s">
        <v>11</v>
      </c>
      <c r="P1" s="7" t="s">
        <v>12</v>
      </c>
      <c r="Q1" s="3" t="s">
        <v>13</v>
      </c>
      <c r="R1" s="3" t="s">
        <v>14</v>
      </c>
      <c r="S1" s="7" t="s">
        <v>15</v>
      </c>
      <c r="T1" s="7" t="s">
        <v>16</v>
      </c>
      <c r="U1" s="7" t="s">
        <v>17</v>
      </c>
      <c r="V1" s="7" t="s">
        <v>18</v>
      </c>
      <c r="W1" s="7" t="s">
        <v>19</v>
      </c>
      <c r="X1" s="7" t="s">
        <v>20</v>
      </c>
      <c r="Y1" s="7" t="s">
        <v>21</v>
      </c>
      <c r="Z1" s="3" t="s">
        <v>22</v>
      </c>
      <c r="AA1" s="3" t="s">
        <v>23</v>
      </c>
      <c r="AB1" s="7" t="s">
        <v>24</v>
      </c>
    </row>
    <row r="2" spans="1:28" x14ac:dyDescent="0.25">
      <c r="A2" s="9" t="s">
        <v>25</v>
      </c>
      <c r="B2" s="10" t="s">
        <v>26</v>
      </c>
      <c r="C2" s="10"/>
      <c r="D2" s="10"/>
      <c r="E2" s="11"/>
      <c r="F2" s="11"/>
      <c r="G2" s="11"/>
      <c r="H2" s="11"/>
      <c r="I2" s="11"/>
      <c r="J2" s="11"/>
      <c r="K2" s="11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spans="1:28" x14ac:dyDescent="0.25">
      <c r="A3" s="9"/>
      <c r="B3" s="10"/>
      <c r="C3" s="10"/>
      <c r="D3" s="10"/>
      <c r="E3" s="11"/>
      <c r="F3" s="11"/>
      <c r="G3" s="11"/>
      <c r="H3" s="11"/>
      <c r="I3" s="11"/>
      <c r="J3" s="11"/>
      <c r="K3" s="11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</row>
    <row r="4" spans="1:28" x14ac:dyDescent="0.25">
      <c r="A4" s="9" t="s">
        <v>27</v>
      </c>
      <c r="B4" s="10"/>
      <c r="C4" s="10"/>
      <c r="D4" s="10"/>
      <c r="E4" s="12"/>
      <c r="F4" s="12"/>
      <c r="G4" s="12"/>
      <c r="H4" s="12"/>
      <c r="I4" s="12"/>
      <c r="J4" s="12"/>
      <c r="K4" s="12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</row>
    <row r="5" spans="1:28" x14ac:dyDescent="0.25">
      <c r="A5" s="9" t="s">
        <v>28</v>
      </c>
      <c r="B5" s="10"/>
      <c r="C5" s="10"/>
      <c r="D5" s="10"/>
      <c r="E5" s="11"/>
      <c r="F5" s="11"/>
      <c r="G5" s="11"/>
      <c r="H5" s="11"/>
      <c r="I5" s="11"/>
      <c r="J5" s="11"/>
      <c r="K5" s="11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spans="1:28" x14ac:dyDescent="0.25">
      <c r="A6" s="9"/>
      <c r="B6" s="10"/>
      <c r="C6" s="10"/>
      <c r="D6" s="10"/>
      <c r="E6" s="11"/>
      <c r="F6" s="11"/>
      <c r="G6" s="11"/>
      <c r="H6" s="11"/>
      <c r="I6" s="11"/>
      <c r="J6" s="11"/>
      <c r="K6" s="11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spans="1:28" x14ac:dyDescent="0.25">
      <c r="A7" s="14" t="s">
        <v>29</v>
      </c>
      <c r="B7" s="10" t="s">
        <v>30</v>
      </c>
      <c r="C7" s="10">
        <v>0</v>
      </c>
      <c r="D7" s="10">
        <v>0</v>
      </c>
      <c r="E7" s="12">
        <v>148.31294030404155</v>
      </c>
      <c r="F7" s="12">
        <v>12.217278457545421</v>
      </c>
      <c r="G7" s="12">
        <v>10.678531701890991</v>
      </c>
      <c r="H7" s="12">
        <v>3.1071560993696701</v>
      </c>
      <c r="I7" s="12">
        <v>0.85279940674823884</v>
      </c>
      <c r="J7" s="12">
        <f>(J8/B8)*100</f>
        <v>0.85279940674823884</v>
      </c>
      <c r="K7" s="12">
        <v>0</v>
      </c>
      <c r="L7" s="13">
        <v>0</v>
      </c>
      <c r="M7" s="13">
        <v>180.38561364479051</v>
      </c>
      <c r="N7" s="13">
        <v>8.4538375973303687E-2</v>
      </c>
      <c r="O7" s="13">
        <v>0.38561364479050803</v>
      </c>
      <c r="P7" s="13">
        <v>0.1056729699666296</v>
      </c>
      <c r="Q7" s="13">
        <v>0.37078235076010385</v>
      </c>
      <c r="R7" s="13">
        <v>2.4842417500926959</v>
      </c>
      <c r="S7" s="13">
        <v>34.000741564701521</v>
      </c>
      <c r="T7" s="13">
        <v>137.37486095661845</v>
      </c>
      <c r="U7" s="13">
        <f>T7*2.5/1000</f>
        <v>0.34343715239154615</v>
      </c>
      <c r="V7" s="13">
        <v>149.61067853170192</v>
      </c>
      <c r="W7" s="13">
        <v>75.083426028921025</v>
      </c>
      <c r="X7" s="13">
        <v>12.977382276603633</v>
      </c>
      <c r="Y7" s="13">
        <v>203.1887282165369</v>
      </c>
      <c r="Z7" s="13">
        <v>1.7612161661104933</v>
      </c>
      <c r="AA7" s="13">
        <v>1.2791991101223583</v>
      </c>
      <c r="AB7" s="13">
        <v>10.381905821282906</v>
      </c>
    </row>
    <row r="8" spans="1:28" x14ac:dyDescent="0.25">
      <c r="A8" s="15"/>
      <c r="B8" s="16">
        <v>120</v>
      </c>
      <c r="C8" s="16">
        <v>0</v>
      </c>
      <c r="D8" s="16">
        <v>0</v>
      </c>
      <c r="E8" s="17">
        <f>E7*B8/100</f>
        <v>177.97552836484985</v>
      </c>
      <c r="F8" s="17">
        <f>F7*B8/100</f>
        <v>14.660734149054504</v>
      </c>
      <c r="G8" s="17">
        <f>G7*B8/100</f>
        <v>12.814238042269189</v>
      </c>
      <c r="H8" s="17">
        <f>H7*B8/100</f>
        <v>3.7285873192436041</v>
      </c>
      <c r="I8" s="17">
        <f>I7*B8/100</f>
        <v>1.0233592880978866</v>
      </c>
      <c r="J8" s="17">
        <f>I8</f>
        <v>1.0233592880978866</v>
      </c>
      <c r="K8" s="17">
        <f>K7*B8/100</f>
        <v>0</v>
      </c>
      <c r="L8" s="18">
        <f>L7*B8/100</f>
        <v>0</v>
      </c>
      <c r="M8" s="18">
        <f>M7*B8/100</f>
        <v>216.46273637374864</v>
      </c>
      <c r="N8" s="18">
        <f>N7*B8/100</f>
        <v>0.10144605116796443</v>
      </c>
      <c r="O8" s="18">
        <f>O7*B8/100</f>
        <v>0.4627363737486096</v>
      </c>
      <c r="P8" s="18">
        <f>P7*B8/100</f>
        <v>0.12680756395995552</v>
      </c>
      <c r="Q8" s="18">
        <f>Q7*B8/100</f>
        <v>0.44493882091212461</v>
      </c>
      <c r="R8" s="18">
        <f>R7*B8/100</f>
        <v>2.9810901001112353</v>
      </c>
      <c r="S8" s="18">
        <f>S7*B8/100</f>
        <v>40.800889877641822</v>
      </c>
      <c r="T8" s="18">
        <f>T7*B8/100</f>
        <v>164.84983314794215</v>
      </c>
      <c r="U8" s="18">
        <f>T8*2.5/1000</f>
        <v>0.41212458286985537</v>
      </c>
      <c r="V8" s="18">
        <f>V7*B8/100</f>
        <v>179.53281423804231</v>
      </c>
      <c r="W8" s="18">
        <f>W7*B8/100</f>
        <v>90.100111234705238</v>
      </c>
      <c r="X8" s="18">
        <f>X7*B8/100</f>
        <v>15.572858731924359</v>
      </c>
      <c r="Y8" s="18">
        <f>Y7*B8/100</f>
        <v>243.82647385984427</v>
      </c>
      <c r="Z8" s="18">
        <f>Z7*B8/100</f>
        <v>2.1134593993325921</v>
      </c>
      <c r="AA8" s="18">
        <f>AA7*B8/100</f>
        <v>1.5350389321468298</v>
      </c>
      <c r="AB8" s="18">
        <f>AB7*B8/100</f>
        <v>12.458286985539488</v>
      </c>
    </row>
    <row r="9" spans="1:28" x14ac:dyDescent="0.25">
      <c r="A9" s="9"/>
      <c r="B9" s="10" t="s">
        <v>31</v>
      </c>
      <c r="C9" s="10"/>
      <c r="D9" s="10"/>
      <c r="E9" s="19">
        <v>301</v>
      </c>
      <c r="F9" s="19">
        <v>12.8</v>
      </c>
      <c r="G9" s="19">
        <v>4.0999999999999996</v>
      </c>
      <c r="H9" s="19">
        <v>0.74</v>
      </c>
      <c r="I9" s="19">
        <v>56.9</v>
      </c>
      <c r="J9" s="12">
        <f>(J10/B10)*100</f>
        <v>3.4140000000000006</v>
      </c>
      <c r="K9" s="19">
        <v>0</v>
      </c>
      <c r="L9" s="20">
        <v>5.4</v>
      </c>
      <c r="M9" s="20">
        <v>0</v>
      </c>
      <c r="N9" s="20">
        <v>0.26</v>
      </c>
      <c r="O9" s="20">
        <v>0.06</v>
      </c>
      <c r="P9" s="20">
        <v>4.7</v>
      </c>
      <c r="Q9" s="20">
        <v>0</v>
      </c>
      <c r="R9" s="20">
        <v>0</v>
      </c>
      <c r="S9" s="20">
        <v>70</v>
      </c>
      <c r="T9" s="20">
        <v>604</v>
      </c>
      <c r="U9" s="18">
        <f>T9*2.5/1000</f>
        <v>1.51</v>
      </c>
      <c r="V9" s="20">
        <v>306</v>
      </c>
      <c r="W9" s="20">
        <v>107</v>
      </c>
      <c r="X9" s="20">
        <v>75</v>
      </c>
      <c r="Y9" s="20">
        <v>243</v>
      </c>
      <c r="Z9" s="20">
        <v>3</v>
      </c>
      <c r="AA9" s="20">
        <v>2.1</v>
      </c>
      <c r="AB9" s="20">
        <v>9</v>
      </c>
    </row>
    <row r="10" spans="1:28" x14ac:dyDescent="0.25">
      <c r="A10" s="15"/>
      <c r="B10" s="16">
        <v>40</v>
      </c>
      <c r="C10" s="16">
        <v>0</v>
      </c>
      <c r="D10" s="16">
        <v>0</v>
      </c>
      <c r="E10" s="17">
        <f>E9*B10/100</f>
        <v>120.4</v>
      </c>
      <c r="F10" s="17">
        <f>F9*B10/100</f>
        <v>5.12</v>
      </c>
      <c r="G10" s="17">
        <f>G9*B10/100</f>
        <v>1.64</v>
      </c>
      <c r="H10" s="17">
        <f>H9*B10/100</f>
        <v>0.29600000000000004</v>
      </c>
      <c r="I10" s="17">
        <f>I9*B10/100</f>
        <v>22.76</v>
      </c>
      <c r="J10" s="17">
        <f>I10*0.06</f>
        <v>1.3656000000000001</v>
      </c>
      <c r="K10" s="17">
        <f>K9*B10/100</f>
        <v>0</v>
      </c>
      <c r="L10" s="18">
        <f>L9*B10/100</f>
        <v>2.16</v>
      </c>
      <c r="M10" s="18">
        <f>M9*B10/100</f>
        <v>0</v>
      </c>
      <c r="N10" s="18">
        <f>N9*B10/100</f>
        <v>0.10400000000000001</v>
      </c>
      <c r="O10" s="18">
        <f>O9*B10/100</f>
        <v>2.4E-2</v>
      </c>
      <c r="P10" s="18">
        <f>P9*B10/100</f>
        <v>1.88</v>
      </c>
      <c r="Q10" s="18">
        <f>Q9*B10/100</f>
        <v>0</v>
      </c>
      <c r="R10" s="18">
        <f>R9*B10/100</f>
        <v>0</v>
      </c>
      <c r="S10" s="18">
        <f>S9*B10/100</f>
        <v>28</v>
      </c>
      <c r="T10" s="18">
        <f>T9*B10/100</f>
        <v>241.6</v>
      </c>
      <c r="U10" s="18">
        <f t="shared" ref="U10:U14" si="0">T10*2.5/1000</f>
        <v>0.60399999999999998</v>
      </c>
      <c r="V10" s="18">
        <f>V9*B10/100</f>
        <v>122.4</v>
      </c>
      <c r="W10" s="18">
        <f>W9*B10/100</f>
        <v>42.8</v>
      </c>
      <c r="X10" s="18">
        <f>X9*B10/100</f>
        <v>30</v>
      </c>
      <c r="Y10" s="18">
        <f>Y9*B10/100</f>
        <v>97.2</v>
      </c>
      <c r="Z10" s="18">
        <f>Z9*B10/100</f>
        <v>1.2</v>
      </c>
      <c r="AA10" s="18">
        <f>AA9*B10/100</f>
        <v>0.84</v>
      </c>
      <c r="AB10" s="18">
        <f>AB9*B10/100</f>
        <v>3.6</v>
      </c>
    </row>
    <row r="11" spans="1:28" x14ac:dyDescent="0.25">
      <c r="A11" s="9"/>
      <c r="B11" s="10" t="s">
        <v>32</v>
      </c>
      <c r="C11" s="10">
        <v>0</v>
      </c>
      <c r="D11" s="10">
        <v>0</v>
      </c>
      <c r="E11" s="19">
        <v>622</v>
      </c>
      <c r="F11" s="19">
        <v>0.5</v>
      </c>
      <c r="G11" s="19">
        <v>68.5</v>
      </c>
      <c r="H11" s="19">
        <v>16.23</v>
      </c>
      <c r="I11" s="19">
        <v>0.8</v>
      </c>
      <c r="J11" s="12">
        <f>(J12/B12)*100</f>
        <v>0.8</v>
      </c>
      <c r="K11" s="19">
        <v>0</v>
      </c>
      <c r="L11" s="20">
        <v>0</v>
      </c>
      <c r="M11" s="20">
        <v>368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20">
        <v>0</v>
      </c>
      <c r="T11" s="20">
        <v>800</v>
      </c>
      <c r="U11" s="13">
        <f t="shared" si="0"/>
        <v>2</v>
      </c>
      <c r="V11" s="20">
        <v>43</v>
      </c>
      <c r="W11" s="20">
        <v>14</v>
      </c>
      <c r="X11" s="20">
        <v>2</v>
      </c>
      <c r="Y11" s="20">
        <v>18</v>
      </c>
      <c r="Z11" s="20">
        <v>0</v>
      </c>
      <c r="AA11" s="20">
        <v>0</v>
      </c>
      <c r="AB11" s="20">
        <v>0</v>
      </c>
    </row>
    <row r="12" spans="1:28" x14ac:dyDescent="0.25">
      <c r="A12" s="15"/>
      <c r="B12" s="16">
        <v>10</v>
      </c>
      <c r="C12" s="16">
        <v>0</v>
      </c>
      <c r="D12" s="16">
        <v>0</v>
      </c>
      <c r="E12" s="17">
        <f>E11*B12/100</f>
        <v>62.2</v>
      </c>
      <c r="F12" s="17">
        <f>F11*B12/100</f>
        <v>0.05</v>
      </c>
      <c r="G12" s="17">
        <f>G11*B12/100</f>
        <v>6.85</v>
      </c>
      <c r="H12" s="17">
        <f>H11*B12/100</f>
        <v>1.6230000000000002</v>
      </c>
      <c r="I12" s="17">
        <f>I11*B12/100</f>
        <v>0.08</v>
      </c>
      <c r="J12" s="17">
        <v>0.08</v>
      </c>
      <c r="K12" s="17">
        <f>K11*B12/100</f>
        <v>0</v>
      </c>
      <c r="L12" s="18">
        <f>L11*B12/100</f>
        <v>0</v>
      </c>
      <c r="M12" s="18">
        <f>M11*B12/100</f>
        <v>36.799999999999997</v>
      </c>
      <c r="N12" s="18">
        <f>N11*B12/100</f>
        <v>0</v>
      </c>
      <c r="O12" s="18">
        <f>O11*B12/100</f>
        <v>0</v>
      </c>
      <c r="P12" s="18">
        <f>P11*B12/100</f>
        <v>0</v>
      </c>
      <c r="Q12" s="18">
        <f>Q11*B12/100</f>
        <v>0</v>
      </c>
      <c r="R12" s="18">
        <f>R11*B12/100</f>
        <v>0</v>
      </c>
      <c r="S12" s="18">
        <f>S11*B12/100</f>
        <v>0</v>
      </c>
      <c r="T12" s="18">
        <f>T11*B12/100</f>
        <v>80</v>
      </c>
      <c r="U12" s="18">
        <f t="shared" si="0"/>
        <v>0.2</v>
      </c>
      <c r="V12" s="18">
        <f>V11*B12/100</f>
        <v>4.3</v>
      </c>
      <c r="W12" s="18">
        <f>W11*B12/100</f>
        <v>1.4</v>
      </c>
      <c r="X12" s="18">
        <f>X11*B12/100</f>
        <v>0.2</v>
      </c>
      <c r="Y12" s="18">
        <f>Y11*B12/100</f>
        <v>1.8</v>
      </c>
      <c r="Z12" s="18">
        <f>Z11*B12/100</f>
        <v>0</v>
      </c>
      <c r="AA12" s="18">
        <f>AA11*B12/100</f>
        <v>0</v>
      </c>
      <c r="AB12" s="18">
        <f>AB11*B12/100</f>
        <v>0</v>
      </c>
    </row>
    <row r="13" spans="1:28" x14ac:dyDescent="0.25">
      <c r="A13" s="9"/>
      <c r="B13" s="10" t="s">
        <v>33</v>
      </c>
      <c r="C13" s="10">
        <v>0</v>
      </c>
      <c r="D13" s="10">
        <v>0</v>
      </c>
      <c r="E13" s="19">
        <v>36</v>
      </c>
      <c r="F13" s="19">
        <v>0.5</v>
      </c>
      <c r="G13" s="19">
        <v>0.1</v>
      </c>
      <c r="H13" s="19">
        <v>0.02</v>
      </c>
      <c r="I13" s="19">
        <v>8.9</v>
      </c>
      <c r="J13" s="12">
        <f>(J14/B14)*100</f>
        <v>8.9</v>
      </c>
      <c r="K13" s="19">
        <v>8.9</v>
      </c>
      <c r="L13" s="20">
        <v>0.1</v>
      </c>
      <c r="M13" s="20">
        <v>3</v>
      </c>
      <c r="N13" s="20">
        <v>0.08</v>
      </c>
      <c r="O13" s="20">
        <v>0.02</v>
      </c>
      <c r="P13" s="20">
        <v>0.2</v>
      </c>
      <c r="Q13" s="20">
        <v>43</v>
      </c>
      <c r="R13" s="20">
        <v>0</v>
      </c>
      <c r="S13" s="20">
        <v>23</v>
      </c>
      <c r="T13" s="20">
        <v>10</v>
      </c>
      <c r="U13" s="13">
        <f t="shared" si="0"/>
        <v>2.5000000000000001E-2</v>
      </c>
      <c r="V13" s="20">
        <v>150</v>
      </c>
      <c r="W13" s="20">
        <v>10</v>
      </c>
      <c r="X13" s="20">
        <v>8</v>
      </c>
      <c r="Y13" s="20">
        <v>13</v>
      </c>
      <c r="Z13" s="20">
        <v>0.2</v>
      </c>
      <c r="AA13" s="20">
        <v>0</v>
      </c>
      <c r="AB13" s="20">
        <v>1</v>
      </c>
    </row>
    <row r="14" spans="1:28" x14ac:dyDescent="0.25">
      <c r="A14" s="15"/>
      <c r="B14" s="16">
        <v>150</v>
      </c>
      <c r="C14" s="16">
        <v>1</v>
      </c>
      <c r="D14" s="16">
        <v>80</v>
      </c>
      <c r="E14" s="17">
        <f>E13*B14/100</f>
        <v>54</v>
      </c>
      <c r="F14" s="17">
        <f>F13*B14/100</f>
        <v>0.75</v>
      </c>
      <c r="G14" s="17">
        <f>G13*B14/100</f>
        <v>0.15</v>
      </c>
      <c r="H14" s="17">
        <f>H13*B14/100</f>
        <v>0.03</v>
      </c>
      <c r="I14" s="17">
        <f>I13*B14/100</f>
        <v>13.35</v>
      </c>
      <c r="J14" s="17">
        <v>13.35</v>
      </c>
      <c r="K14" s="17">
        <f>K13*B14/100</f>
        <v>13.35</v>
      </c>
      <c r="L14" s="18">
        <f>L13*B14/100</f>
        <v>0.15</v>
      </c>
      <c r="M14" s="18">
        <f>M13*B14/100</f>
        <v>4.5</v>
      </c>
      <c r="N14" s="18">
        <f>N13*B14/100</f>
        <v>0.12</v>
      </c>
      <c r="O14" s="18">
        <f>O13*B14/100</f>
        <v>0.03</v>
      </c>
      <c r="P14" s="18">
        <f>P13*B14/100</f>
        <v>0.3</v>
      </c>
      <c r="Q14" s="18">
        <f>Q13*B14/100</f>
        <v>64.5</v>
      </c>
      <c r="R14" s="18">
        <f>R13*B14/100</f>
        <v>0</v>
      </c>
      <c r="S14" s="18">
        <f>S13*B14/100</f>
        <v>34.5</v>
      </c>
      <c r="T14" s="18">
        <f>T13*B14/100</f>
        <v>15</v>
      </c>
      <c r="U14" s="18">
        <f t="shared" si="0"/>
        <v>3.7499999999999999E-2</v>
      </c>
      <c r="V14" s="18">
        <f>V13*B14/100</f>
        <v>225</v>
      </c>
      <c r="W14" s="18">
        <f>W13*B14/100</f>
        <v>15</v>
      </c>
      <c r="X14" s="18">
        <f>X13*B14/100</f>
        <v>12</v>
      </c>
      <c r="Y14" s="18">
        <f>Y13*B14/100</f>
        <v>19.5</v>
      </c>
      <c r="Z14" s="18">
        <f>Z13*B14/100</f>
        <v>0.3</v>
      </c>
      <c r="AA14" s="18">
        <f>AA13*B14/100</f>
        <v>0</v>
      </c>
      <c r="AB14" s="18">
        <f>AB13*B14/100</f>
        <v>1.5</v>
      </c>
    </row>
    <row r="15" spans="1:28" x14ac:dyDescent="0.25">
      <c r="A15" s="21" t="s">
        <v>34</v>
      </c>
      <c r="B15" s="22">
        <f t="shared" ref="B15:AB15" si="1">B8+B10+B12+B14</f>
        <v>320</v>
      </c>
      <c r="C15" s="22">
        <f t="shared" si="1"/>
        <v>1</v>
      </c>
      <c r="D15" s="22">
        <f t="shared" si="1"/>
        <v>80</v>
      </c>
      <c r="E15" s="23">
        <f>E8+E10+E12+E14</f>
        <v>414.57552836484984</v>
      </c>
      <c r="F15" s="23">
        <f t="shared" si="1"/>
        <v>20.580734149054503</v>
      </c>
      <c r="G15" s="23">
        <f t="shared" si="1"/>
        <v>21.454238042269189</v>
      </c>
      <c r="H15" s="23">
        <f t="shared" si="1"/>
        <v>5.6775873192436048</v>
      </c>
      <c r="I15" s="23">
        <f t="shared" si="1"/>
        <v>37.213359288097884</v>
      </c>
      <c r="J15" s="23">
        <f>J8+J10+J12+J14</f>
        <v>15.818959288097886</v>
      </c>
      <c r="K15" s="23">
        <f t="shared" si="1"/>
        <v>13.35</v>
      </c>
      <c r="L15" s="24">
        <f t="shared" si="1"/>
        <v>2.31</v>
      </c>
      <c r="M15" s="24">
        <f t="shared" si="1"/>
        <v>257.76273637374862</v>
      </c>
      <c r="N15" s="24">
        <f t="shared" si="1"/>
        <v>0.32544605116796443</v>
      </c>
      <c r="O15" s="24">
        <f t="shared" si="1"/>
        <v>0.51673637374860959</v>
      </c>
      <c r="P15" s="24">
        <f t="shared" si="1"/>
        <v>2.3068075639599552</v>
      </c>
      <c r="Q15" s="24">
        <f t="shared" si="1"/>
        <v>64.944938820912128</v>
      </c>
      <c r="R15" s="24">
        <f t="shared" si="1"/>
        <v>2.9810901001112353</v>
      </c>
      <c r="S15" s="24">
        <f t="shared" si="1"/>
        <v>103.30088987764182</v>
      </c>
      <c r="T15" s="24">
        <f t="shared" si="1"/>
        <v>501.44983314794217</v>
      </c>
      <c r="U15" s="24">
        <f t="shared" si="1"/>
        <v>1.2536245828698553</v>
      </c>
      <c r="V15" s="24">
        <f t="shared" si="1"/>
        <v>531.23281423804224</v>
      </c>
      <c r="W15" s="24">
        <f t="shared" si="1"/>
        <v>149.30011123470524</v>
      </c>
      <c r="X15" s="24">
        <f t="shared" si="1"/>
        <v>57.772858731924359</v>
      </c>
      <c r="Y15" s="24">
        <f t="shared" si="1"/>
        <v>362.32647385984427</v>
      </c>
      <c r="Z15" s="24">
        <f t="shared" si="1"/>
        <v>3.6134593993325916</v>
      </c>
      <c r="AA15" s="24">
        <f t="shared" si="1"/>
        <v>2.3750389321468299</v>
      </c>
      <c r="AB15" s="24">
        <f t="shared" si="1"/>
        <v>17.558286985539489</v>
      </c>
    </row>
    <row r="16" spans="1:28" x14ac:dyDescent="0.25">
      <c r="A16" s="9"/>
      <c r="B16" s="9"/>
      <c r="C16" s="9"/>
      <c r="D16" s="9"/>
      <c r="E16" s="9"/>
      <c r="F16" s="9"/>
      <c r="G16" s="9"/>
      <c r="H16" s="9"/>
      <c r="I16" s="9"/>
      <c r="J16" s="140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</row>
    <row r="17" spans="1:28" x14ac:dyDescent="0.25">
      <c r="A17" s="9" t="s">
        <v>35</v>
      </c>
      <c r="B17" s="10"/>
      <c r="C17" s="10"/>
      <c r="D17" s="10"/>
      <c r="E17" s="12"/>
      <c r="F17" s="12"/>
      <c r="G17" s="12"/>
      <c r="H17" s="12"/>
      <c r="I17" s="12"/>
      <c r="J17" s="12"/>
      <c r="K17" s="12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</row>
    <row r="18" spans="1:28" x14ac:dyDescent="0.25">
      <c r="A18" s="9" t="s">
        <v>36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 spans="1:28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</row>
    <row r="20" spans="1:28" x14ac:dyDescent="0.25">
      <c r="A20" s="9"/>
      <c r="B20" s="10" t="s">
        <v>37</v>
      </c>
      <c r="C20" s="10">
        <v>0</v>
      </c>
      <c r="D20" s="10">
        <v>0</v>
      </c>
      <c r="E20" s="19">
        <v>267</v>
      </c>
      <c r="F20" s="19">
        <v>11.9</v>
      </c>
      <c r="G20" s="19">
        <v>2.9</v>
      </c>
      <c r="H20" s="19">
        <v>0.53</v>
      </c>
      <c r="I20" s="19">
        <v>51.6</v>
      </c>
      <c r="J20" s="12">
        <f>(J21/B21)*100</f>
        <v>3.3540000000000001</v>
      </c>
      <c r="K20" s="19">
        <v>0</v>
      </c>
      <c r="L20" s="20">
        <v>4.9000000000000004</v>
      </c>
      <c r="M20" s="20">
        <v>0</v>
      </c>
      <c r="N20" s="20">
        <v>0.28999999999999998</v>
      </c>
      <c r="O20" s="20">
        <v>0.05</v>
      </c>
      <c r="P20" s="20">
        <v>3.8</v>
      </c>
      <c r="Q20" s="20">
        <v>0</v>
      </c>
      <c r="R20" s="20">
        <v>0</v>
      </c>
      <c r="S20" s="20">
        <v>42</v>
      </c>
      <c r="T20" s="20">
        <v>520</v>
      </c>
      <c r="U20" s="13">
        <f t="shared" ref="U20:U27" si="2">T20*2.5/1000</f>
        <v>1.3</v>
      </c>
      <c r="V20" s="20">
        <v>311</v>
      </c>
      <c r="W20" s="20">
        <v>106</v>
      </c>
      <c r="X20" s="20">
        <v>66</v>
      </c>
      <c r="Y20" s="20">
        <v>202</v>
      </c>
      <c r="Z20" s="20">
        <v>2.4</v>
      </c>
      <c r="AA20" s="20">
        <v>1.6</v>
      </c>
      <c r="AB20" s="20">
        <v>11</v>
      </c>
    </row>
    <row r="21" spans="1:28" x14ac:dyDescent="0.25">
      <c r="A21" s="15"/>
      <c r="B21" s="16">
        <v>40</v>
      </c>
      <c r="C21" s="16">
        <v>0</v>
      </c>
      <c r="D21" s="16">
        <v>0</v>
      </c>
      <c r="E21" s="17">
        <f>E20*B21/100</f>
        <v>106.8</v>
      </c>
      <c r="F21" s="17">
        <f>F20*B21/100</f>
        <v>4.76</v>
      </c>
      <c r="G21" s="17">
        <f>G20*B21/100</f>
        <v>1.1599999999999999</v>
      </c>
      <c r="H21" s="17">
        <f>H20*B21/100</f>
        <v>0.21200000000000002</v>
      </c>
      <c r="I21" s="17">
        <f>I20*B21/100</f>
        <v>20.64</v>
      </c>
      <c r="J21" s="17">
        <f>I21*0.065</f>
        <v>1.3416000000000001</v>
      </c>
      <c r="K21" s="17">
        <f>K20*B21/100</f>
        <v>0</v>
      </c>
      <c r="L21" s="18">
        <f>L20*B21/100</f>
        <v>1.96</v>
      </c>
      <c r="M21" s="18">
        <f>M20*B21/100</f>
        <v>0</v>
      </c>
      <c r="N21" s="18">
        <f>N20*B21/100</f>
        <v>0.11599999999999999</v>
      </c>
      <c r="O21" s="18">
        <f>O20*B21/100</f>
        <v>0.02</v>
      </c>
      <c r="P21" s="18">
        <f>P20*B21/100</f>
        <v>1.52</v>
      </c>
      <c r="Q21" s="18">
        <f>Q20*B21/100</f>
        <v>0</v>
      </c>
      <c r="R21" s="18">
        <f>R20*B21/100</f>
        <v>0</v>
      </c>
      <c r="S21" s="18">
        <f>S20*B21/100</f>
        <v>16.8</v>
      </c>
      <c r="T21" s="18">
        <f>T20*B21/100</f>
        <v>208</v>
      </c>
      <c r="U21" s="18">
        <f t="shared" si="2"/>
        <v>0.52</v>
      </c>
      <c r="V21" s="18">
        <f>V20*B21/100</f>
        <v>124.4</v>
      </c>
      <c r="W21" s="18">
        <f>W20*B21/100</f>
        <v>42.4</v>
      </c>
      <c r="X21" s="18">
        <f>X20*B21/100</f>
        <v>26.4</v>
      </c>
      <c r="Y21" s="18">
        <f>Y20*B21/100</f>
        <v>80.8</v>
      </c>
      <c r="Z21" s="18">
        <f>Z20*B21/100</f>
        <v>0.96</v>
      </c>
      <c r="AA21" s="18">
        <f>AA20*B21/100</f>
        <v>0.64</v>
      </c>
      <c r="AB21" s="18">
        <f>AB20*B21/100</f>
        <v>4.4000000000000004</v>
      </c>
    </row>
    <row r="22" spans="1:28" x14ac:dyDescent="0.25">
      <c r="A22" s="9"/>
      <c r="B22" s="10" t="s">
        <v>32</v>
      </c>
      <c r="C22" s="10">
        <v>0</v>
      </c>
      <c r="D22" s="10">
        <v>0</v>
      </c>
      <c r="E22" s="19">
        <v>622</v>
      </c>
      <c r="F22" s="19">
        <v>0.5</v>
      </c>
      <c r="G22" s="19">
        <v>68.5</v>
      </c>
      <c r="H22" s="19">
        <v>16.23</v>
      </c>
      <c r="I22" s="19">
        <v>0.8</v>
      </c>
      <c r="J22" s="12">
        <f>(J23/B23)*100</f>
        <v>0.8</v>
      </c>
      <c r="K22" s="19">
        <v>0</v>
      </c>
      <c r="L22" s="20">
        <v>0</v>
      </c>
      <c r="M22" s="20">
        <v>368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800</v>
      </c>
      <c r="U22" s="13">
        <f t="shared" si="2"/>
        <v>2</v>
      </c>
      <c r="V22" s="20">
        <v>43</v>
      </c>
      <c r="W22" s="20">
        <v>14</v>
      </c>
      <c r="X22" s="20">
        <v>2</v>
      </c>
      <c r="Y22" s="20">
        <v>18</v>
      </c>
      <c r="Z22" s="20">
        <v>0</v>
      </c>
      <c r="AA22" s="20">
        <v>0</v>
      </c>
      <c r="AB22" s="20">
        <v>0</v>
      </c>
    </row>
    <row r="23" spans="1:28" x14ac:dyDescent="0.25">
      <c r="A23" s="15"/>
      <c r="B23" s="16">
        <v>10</v>
      </c>
      <c r="C23" s="16">
        <v>0</v>
      </c>
      <c r="D23" s="16">
        <v>0</v>
      </c>
      <c r="E23" s="17">
        <f>E22*B23/100</f>
        <v>62.2</v>
      </c>
      <c r="F23" s="17">
        <f>F22*B23/100</f>
        <v>0.05</v>
      </c>
      <c r="G23" s="17">
        <f>G22*B23/100</f>
        <v>6.85</v>
      </c>
      <c r="H23" s="17">
        <f>H22*B23/100</f>
        <v>1.6230000000000002</v>
      </c>
      <c r="I23" s="17">
        <f>I22*B23/100</f>
        <v>0.08</v>
      </c>
      <c r="J23" s="17">
        <v>0.08</v>
      </c>
      <c r="K23" s="17">
        <f>K22*B23/100</f>
        <v>0</v>
      </c>
      <c r="L23" s="18">
        <f>L22*B23/100</f>
        <v>0</v>
      </c>
      <c r="M23" s="18">
        <f>M22*B23/100</f>
        <v>36.799999999999997</v>
      </c>
      <c r="N23" s="18">
        <f>N22*B23/100</f>
        <v>0</v>
      </c>
      <c r="O23" s="18">
        <f>O22*B23/100</f>
        <v>0</v>
      </c>
      <c r="P23" s="18">
        <f>P22*B23/100</f>
        <v>0</v>
      </c>
      <c r="Q23" s="18">
        <f>Q22*B23/100</f>
        <v>0</v>
      </c>
      <c r="R23" s="18">
        <f>R22*B23/100</f>
        <v>0</v>
      </c>
      <c r="S23" s="18">
        <f>S22*B23/100</f>
        <v>0</v>
      </c>
      <c r="T23" s="18">
        <f>T22*B23/100</f>
        <v>80</v>
      </c>
      <c r="U23" s="18">
        <f t="shared" si="2"/>
        <v>0.2</v>
      </c>
      <c r="V23" s="18">
        <f>V22*B23/100</f>
        <v>4.3</v>
      </c>
      <c r="W23" s="18">
        <f>W22*B23/100</f>
        <v>1.4</v>
      </c>
      <c r="X23" s="18">
        <f>X22*B23/100</f>
        <v>0.2</v>
      </c>
      <c r="Y23" s="18">
        <f>Y22*B23/100</f>
        <v>1.8</v>
      </c>
      <c r="Z23" s="18">
        <f>Z22*B23/100</f>
        <v>0</v>
      </c>
      <c r="AA23" s="18">
        <f>AA22*B23/100</f>
        <v>0</v>
      </c>
      <c r="AB23" s="18">
        <f>AB22*B23/100</f>
        <v>0</v>
      </c>
    </row>
    <row r="24" spans="1:28" x14ac:dyDescent="0.25">
      <c r="A24" s="9"/>
      <c r="B24" s="10" t="s">
        <v>38</v>
      </c>
      <c r="C24" s="10">
        <v>0</v>
      </c>
      <c r="D24" s="10">
        <v>0</v>
      </c>
      <c r="E24" s="19">
        <v>416</v>
      </c>
      <c r="F24" s="19">
        <v>25.4</v>
      </c>
      <c r="G24" s="19">
        <v>34.9</v>
      </c>
      <c r="H24" s="19">
        <v>21.68</v>
      </c>
      <c r="I24" s="19">
        <v>0.1</v>
      </c>
      <c r="J24" s="12">
        <f>(J25/B25)*100</f>
        <v>0.1</v>
      </c>
      <c r="K24" s="19">
        <v>0</v>
      </c>
      <c r="L24" s="20">
        <v>0</v>
      </c>
      <c r="M24" s="20">
        <v>388</v>
      </c>
      <c r="N24" s="20">
        <v>0.03</v>
      </c>
      <c r="O24" s="20">
        <v>0.39</v>
      </c>
      <c r="P24" s="20">
        <v>0.1</v>
      </c>
      <c r="Q24" s="20">
        <v>0</v>
      </c>
      <c r="R24" s="20">
        <v>2.4</v>
      </c>
      <c r="S24" s="20">
        <v>31</v>
      </c>
      <c r="T24" s="20">
        <v>723</v>
      </c>
      <c r="U24" s="13">
        <f t="shared" si="2"/>
        <v>1.8075000000000001</v>
      </c>
      <c r="V24" s="20">
        <v>75</v>
      </c>
      <c r="W24" s="20">
        <v>739</v>
      </c>
      <c r="X24" s="20">
        <v>29</v>
      </c>
      <c r="Y24" s="20">
        <v>505</v>
      </c>
      <c r="Z24" s="20">
        <v>0.3</v>
      </c>
      <c r="AA24" s="20">
        <v>4.0999999999999996</v>
      </c>
      <c r="AB24" s="20">
        <v>6</v>
      </c>
    </row>
    <row r="25" spans="1:28" x14ac:dyDescent="0.25">
      <c r="A25" s="15"/>
      <c r="B25" s="16">
        <v>20</v>
      </c>
      <c r="C25" s="16">
        <v>0</v>
      </c>
      <c r="D25" s="16">
        <v>0</v>
      </c>
      <c r="E25" s="17">
        <f>E24*B25/100</f>
        <v>83.2</v>
      </c>
      <c r="F25" s="17">
        <f>F24*B25/100</f>
        <v>5.08</v>
      </c>
      <c r="G25" s="17">
        <f>G24*B25/100</f>
        <v>6.98</v>
      </c>
      <c r="H25" s="17">
        <f>H24*B25/100</f>
        <v>4.3360000000000003</v>
      </c>
      <c r="I25" s="17">
        <f>I24*B25/100</f>
        <v>0.02</v>
      </c>
      <c r="J25" s="17">
        <v>0.02</v>
      </c>
      <c r="K25" s="17">
        <f>K24*B25/100</f>
        <v>0</v>
      </c>
      <c r="L25" s="18">
        <f>L24*B25/100</f>
        <v>0</v>
      </c>
      <c r="M25" s="18">
        <f>M24*B25/100</f>
        <v>77.599999999999994</v>
      </c>
      <c r="N25" s="18">
        <f>N24*B25/100</f>
        <v>6.0000000000000001E-3</v>
      </c>
      <c r="O25" s="18">
        <f>O24*B25/100</f>
        <v>7.8000000000000014E-2</v>
      </c>
      <c r="P25" s="18">
        <f>P24*B25/100</f>
        <v>0.02</v>
      </c>
      <c r="Q25" s="18">
        <f>Q24*B25/100</f>
        <v>0</v>
      </c>
      <c r="R25" s="18">
        <f>R24*B25/100</f>
        <v>0.48</v>
      </c>
      <c r="S25" s="18">
        <f>S24*B25/100</f>
        <v>6.2</v>
      </c>
      <c r="T25" s="18">
        <f>T24*B25/100</f>
        <v>144.6</v>
      </c>
      <c r="U25" s="18">
        <f t="shared" si="2"/>
        <v>0.36149999999999999</v>
      </c>
      <c r="V25" s="18">
        <f>V24*B25/100</f>
        <v>15</v>
      </c>
      <c r="W25" s="18">
        <f>W24*B25/100</f>
        <v>147.80000000000001</v>
      </c>
      <c r="X25" s="18">
        <f>X24*B25/100</f>
        <v>5.8</v>
      </c>
      <c r="Y25" s="18">
        <f>Y24*B25/100</f>
        <v>101</v>
      </c>
      <c r="Z25" s="18">
        <f>Z24*B25/100</f>
        <v>0.06</v>
      </c>
      <c r="AA25" s="18">
        <f>AA24*B25/100</f>
        <v>0.82</v>
      </c>
      <c r="AB25" s="18">
        <f>AB24*B25/100</f>
        <v>1.2</v>
      </c>
    </row>
    <row r="26" spans="1:28" x14ac:dyDescent="0.25">
      <c r="A26" s="9"/>
      <c r="B26" s="10" t="s">
        <v>39</v>
      </c>
      <c r="C26" s="10">
        <v>0</v>
      </c>
      <c r="D26" s="10">
        <v>0</v>
      </c>
      <c r="E26" s="19">
        <v>74</v>
      </c>
      <c r="F26" s="19">
        <v>5.4</v>
      </c>
      <c r="G26" s="19">
        <v>0.6</v>
      </c>
      <c r="H26" s="19">
        <v>0.1</v>
      </c>
      <c r="I26" s="19">
        <v>12.8</v>
      </c>
      <c r="J26" s="12">
        <f>(J27/B27)*100</f>
        <v>2.8160000000000003</v>
      </c>
      <c r="K26" s="19">
        <v>2.4</v>
      </c>
      <c r="L26" s="20">
        <v>3.8</v>
      </c>
      <c r="M26" s="20">
        <v>13</v>
      </c>
      <c r="N26" s="20">
        <v>0.09</v>
      </c>
      <c r="O26" s="20">
        <v>0.06</v>
      </c>
      <c r="P26" s="20">
        <v>0.5</v>
      </c>
      <c r="Q26" s="20">
        <v>0</v>
      </c>
      <c r="R26" s="20">
        <v>0</v>
      </c>
      <c r="S26" s="20">
        <v>23</v>
      </c>
      <c r="T26" s="20">
        <v>200</v>
      </c>
      <c r="U26" s="13">
        <f t="shared" si="2"/>
        <v>0.5</v>
      </c>
      <c r="V26" s="20">
        <v>320</v>
      </c>
      <c r="W26" s="20">
        <v>55</v>
      </c>
      <c r="X26" s="20">
        <v>32</v>
      </c>
      <c r="Y26" s="20">
        <v>100</v>
      </c>
      <c r="Z26" s="20">
        <v>1.4</v>
      </c>
      <c r="AA26" s="20">
        <v>0.5</v>
      </c>
      <c r="AB26" s="20">
        <v>2</v>
      </c>
    </row>
    <row r="27" spans="1:28" x14ac:dyDescent="0.25">
      <c r="A27" s="15"/>
      <c r="B27" s="16">
        <v>200</v>
      </c>
      <c r="C27" s="16">
        <v>1</v>
      </c>
      <c r="D27" s="16">
        <v>80</v>
      </c>
      <c r="E27" s="17">
        <f>E26*B27/100</f>
        <v>148</v>
      </c>
      <c r="F27" s="17">
        <f>F26*B27/100</f>
        <v>10.8</v>
      </c>
      <c r="G27" s="17">
        <f>G26*B27/100</f>
        <v>1.2</v>
      </c>
      <c r="H27" s="17">
        <f>H26*B27/100</f>
        <v>0.2</v>
      </c>
      <c r="I27" s="17">
        <f>I26*B27/100</f>
        <v>25.6</v>
      </c>
      <c r="J27" s="17">
        <f>I27*0.22</f>
        <v>5.6320000000000006</v>
      </c>
      <c r="K27" s="17">
        <f>K26*B27/100</f>
        <v>4.8</v>
      </c>
      <c r="L27" s="18">
        <f>L26*B27/100</f>
        <v>7.6</v>
      </c>
      <c r="M27" s="18">
        <f>M26*B27/100</f>
        <v>26</v>
      </c>
      <c r="N27" s="18">
        <f>N26*B27/100</f>
        <v>0.18</v>
      </c>
      <c r="O27" s="18">
        <f>O26*B27/100</f>
        <v>0.12</v>
      </c>
      <c r="P27" s="18">
        <f>P26*B27/100</f>
        <v>1</v>
      </c>
      <c r="Q27" s="18">
        <f>Q26*B27/100</f>
        <v>0</v>
      </c>
      <c r="R27" s="18">
        <f>R26*B27/100</f>
        <v>0</v>
      </c>
      <c r="S27" s="18">
        <f>S26*B27/100</f>
        <v>46</v>
      </c>
      <c r="T27" s="18">
        <f>T26*B27/100</f>
        <v>400</v>
      </c>
      <c r="U27" s="18">
        <f t="shared" si="2"/>
        <v>1</v>
      </c>
      <c r="V27" s="18">
        <f>V26*B27/100</f>
        <v>640</v>
      </c>
      <c r="W27" s="18">
        <f>W26*B27/100</f>
        <v>110</v>
      </c>
      <c r="X27" s="18">
        <f>X26*B27/100</f>
        <v>64</v>
      </c>
      <c r="Y27" s="18">
        <f>Y26*B27/100</f>
        <v>200</v>
      </c>
      <c r="Z27" s="18">
        <f>Z26*B27/100</f>
        <v>2.8</v>
      </c>
      <c r="AA27" s="18">
        <f>AA26*B27/100</f>
        <v>1</v>
      </c>
      <c r="AB27" s="18">
        <f>AB26*B27/100</f>
        <v>4</v>
      </c>
    </row>
    <row r="28" spans="1:28" x14ac:dyDescent="0.25">
      <c r="A28" s="21" t="s">
        <v>34</v>
      </c>
      <c r="B28" s="22">
        <f>B21+B23+B25+B27</f>
        <v>270</v>
      </c>
      <c r="C28" s="22">
        <f t="shared" ref="C28:D28" si="3">C21+C23+C25+C27</f>
        <v>1</v>
      </c>
      <c r="D28" s="22">
        <f t="shared" si="3"/>
        <v>80</v>
      </c>
      <c r="E28" s="23">
        <f>E21+E23+E25+E27</f>
        <v>400.2</v>
      </c>
      <c r="F28" s="23">
        <f t="shared" ref="F28:Z28" si="4">F21+F23+F25+F27</f>
        <v>20.69</v>
      </c>
      <c r="G28" s="23">
        <f t="shared" si="4"/>
        <v>16.190000000000001</v>
      </c>
      <c r="H28" s="23">
        <f>H21+H23+H25+H27</f>
        <v>6.3710000000000004</v>
      </c>
      <c r="I28" s="23">
        <f t="shared" si="4"/>
        <v>46.34</v>
      </c>
      <c r="J28" s="23">
        <f t="shared" si="4"/>
        <v>7.0736000000000008</v>
      </c>
      <c r="K28" s="23">
        <f>K21+K23+K25+K27</f>
        <v>4.8</v>
      </c>
      <c r="L28" s="24">
        <f>L21+L23+L25+L27</f>
        <v>9.5599999999999987</v>
      </c>
      <c r="M28" s="24">
        <f t="shared" si="4"/>
        <v>140.39999999999998</v>
      </c>
      <c r="N28" s="24">
        <f t="shared" si="4"/>
        <v>0.30199999999999999</v>
      </c>
      <c r="O28" s="24">
        <f t="shared" si="4"/>
        <v>0.21800000000000003</v>
      </c>
      <c r="P28" s="24">
        <f t="shared" si="4"/>
        <v>2.54</v>
      </c>
      <c r="Q28" s="24">
        <f t="shared" si="4"/>
        <v>0</v>
      </c>
      <c r="R28" s="24">
        <f t="shared" si="4"/>
        <v>0.48</v>
      </c>
      <c r="S28" s="24">
        <f t="shared" si="4"/>
        <v>69</v>
      </c>
      <c r="T28" s="24">
        <f t="shared" si="4"/>
        <v>832.6</v>
      </c>
      <c r="U28" s="24">
        <f t="shared" si="4"/>
        <v>2.0815000000000001</v>
      </c>
      <c r="V28" s="24">
        <f t="shared" si="4"/>
        <v>783.7</v>
      </c>
      <c r="W28" s="24">
        <f t="shared" si="4"/>
        <v>301.60000000000002</v>
      </c>
      <c r="X28" s="24">
        <f t="shared" si="4"/>
        <v>96.4</v>
      </c>
      <c r="Y28" s="24">
        <f t="shared" si="4"/>
        <v>383.6</v>
      </c>
      <c r="Z28" s="24">
        <f t="shared" si="4"/>
        <v>3.82</v>
      </c>
      <c r="AA28" s="24">
        <f>AA21+AA23+AA25+AA27</f>
        <v>2.46</v>
      </c>
      <c r="AB28" s="24">
        <f>AB21+AB23+AB25+AB27</f>
        <v>9.6000000000000014</v>
      </c>
    </row>
    <row r="29" spans="1:28" x14ac:dyDescent="0.25">
      <c r="A29" s="9" t="s">
        <v>40</v>
      </c>
      <c r="B29" s="10"/>
      <c r="C29" s="10"/>
      <c r="D29" s="10"/>
      <c r="E29" s="12"/>
      <c r="F29" s="12"/>
      <c r="G29" s="12"/>
      <c r="H29" s="12"/>
      <c r="I29" s="12"/>
      <c r="J29" s="12"/>
      <c r="K29" s="12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</row>
    <row r="30" spans="1:28" x14ac:dyDescent="0.25">
      <c r="A30" s="9"/>
      <c r="B30" s="10"/>
      <c r="C30" s="10"/>
      <c r="D30" s="10"/>
      <c r="E30" s="12"/>
      <c r="F30" s="12"/>
      <c r="G30" s="12"/>
      <c r="H30" s="12"/>
      <c r="I30" s="12"/>
      <c r="J30" s="12"/>
      <c r="K30" s="12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</row>
    <row r="31" spans="1:28" x14ac:dyDescent="0.25">
      <c r="A31" s="9" t="s">
        <v>41</v>
      </c>
      <c r="B31" s="10"/>
      <c r="C31" s="10"/>
      <c r="D31" s="10"/>
      <c r="E31" s="12"/>
      <c r="F31" s="12"/>
      <c r="G31" s="12"/>
      <c r="H31" s="12"/>
      <c r="I31" s="12"/>
      <c r="J31" s="12"/>
      <c r="K31" s="12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</row>
    <row r="32" spans="1:28" x14ac:dyDescent="0.25">
      <c r="A32" s="9"/>
      <c r="B32" s="10"/>
      <c r="C32" s="10"/>
      <c r="D32" s="10"/>
      <c r="E32" s="12"/>
      <c r="F32" s="12"/>
      <c r="G32" s="12"/>
      <c r="H32" s="12"/>
      <c r="I32" s="12"/>
      <c r="J32" s="12"/>
      <c r="K32" s="12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</row>
    <row r="33" spans="1:28" x14ac:dyDescent="0.25">
      <c r="A33" s="9"/>
      <c r="B33" s="10" t="s">
        <v>42</v>
      </c>
      <c r="C33" s="10">
        <v>0</v>
      </c>
      <c r="D33" s="10">
        <v>0</v>
      </c>
      <c r="E33" s="19">
        <v>425</v>
      </c>
      <c r="F33" s="19">
        <v>16.2</v>
      </c>
      <c r="G33" s="19">
        <v>19.600000000000001</v>
      </c>
      <c r="H33" s="19">
        <v>2.29</v>
      </c>
      <c r="I33" s="19">
        <v>49</v>
      </c>
      <c r="J33" s="12">
        <f>(J34/B34)*100</f>
        <v>2.94</v>
      </c>
      <c r="K33" s="19">
        <v>0</v>
      </c>
      <c r="L33" s="20">
        <v>6.5</v>
      </c>
      <c r="M33" s="20">
        <v>3</v>
      </c>
      <c r="N33" s="20">
        <v>0.32</v>
      </c>
      <c r="O33" s="20">
        <v>0.12</v>
      </c>
      <c r="P33" s="20">
        <v>1.5</v>
      </c>
      <c r="Q33" s="20">
        <v>0</v>
      </c>
      <c r="R33" s="20">
        <v>0</v>
      </c>
      <c r="S33" s="20">
        <v>136</v>
      </c>
      <c r="T33" s="20">
        <v>1574</v>
      </c>
      <c r="U33" s="13">
        <f t="shared" ref="U33:U44" si="5">T33*2.5/1000</f>
        <v>3.9350000000000001</v>
      </c>
      <c r="V33" s="20">
        <v>230</v>
      </c>
      <c r="W33" s="20">
        <v>42</v>
      </c>
      <c r="X33" s="20">
        <v>48</v>
      </c>
      <c r="Y33" s="20">
        <v>164</v>
      </c>
      <c r="Z33" s="20">
        <v>2</v>
      </c>
      <c r="AA33" s="20">
        <v>1.2</v>
      </c>
      <c r="AB33" s="20">
        <v>4</v>
      </c>
    </row>
    <row r="34" spans="1:28" x14ac:dyDescent="0.25">
      <c r="A34" s="15"/>
      <c r="B34" s="16">
        <v>26</v>
      </c>
      <c r="C34" s="16">
        <v>0</v>
      </c>
      <c r="D34" s="16">
        <v>0</v>
      </c>
      <c r="E34" s="17">
        <f>E33*B34/100</f>
        <v>110.5</v>
      </c>
      <c r="F34" s="17">
        <f>F33*B34/100</f>
        <v>4.2119999999999997</v>
      </c>
      <c r="G34" s="17">
        <f>G33*B34/100</f>
        <v>5.0960000000000001</v>
      </c>
      <c r="H34" s="17">
        <f>H33*B34/100</f>
        <v>0.59540000000000004</v>
      </c>
      <c r="I34" s="17">
        <f>I33*B34/100</f>
        <v>12.74</v>
      </c>
      <c r="J34" s="17">
        <f>I34*0.06</f>
        <v>0.76439999999999997</v>
      </c>
      <c r="K34" s="17">
        <f>K33*B34/100</f>
        <v>0</v>
      </c>
      <c r="L34" s="18">
        <f>L33*B34/100</f>
        <v>1.69</v>
      </c>
      <c r="M34" s="18">
        <f>M33*B34/100</f>
        <v>0.78</v>
      </c>
      <c r="N34" s="18">
        <f>N33*B34/100</f>
        <v>8.3199999999999996E-2</v>
      </c>
      <c r="O34" s="18">
        <f>O33*B34/100</f>
        <v>3.1200000000000002E-2</v>
      </c>
      <c r="P34" s="18">
        <f>P33*B34/100</f>
        <v>0.39</v>
      </c>
      <c r="Q34" s="18">
        <f>Q33*B34/100</f>
        <v>0</v>
      </c>
      <c r="R34" s="18">
        <f>R33*B34/100</f>
        <v>0</v>
      </c>
      <c r="S34" s="18">
        <f>S33*B34/100</f>
        <v>35.36</v>
      </c>
      <c r="T34" s="18">
        <f>T33*B34/100</f>
        <v>409.24</v>
      </c>
      <c r="U34" s="18">
        <f t="shared" si="5"/>
        <v>1.0231000000000001</v>
      </c>
      <c r="V34" s="18">
        <f>V33*B34/100</f>
        <v>59.8</v>
      </c>
      <c r="W34" s="18">
        <f>W33*B34/100</f>
        <v>10.92</v>
      </c>
      <c r="X34" s="18">
        <f>X33*B34/100</f>
        <v>12.48</v>
      </c>
      <c r="Y34" s="18">
        <f>Y33*B34/100</f>
        <v>42.64</v>
      </c>
      <c r="Z34" s="18">
        <f>Z33*B34/100</f>
        <v>0.52</v>
      </c>
      <c r="AA34" s="18">
        <f>AA33*B34/100</f>
        <v>0.312</v>
      </c>
      <c r="AB34" s="18">
        <f>AB33*B34/100</f>
        <v>1.04</v>
      </c>
    </row>
    <row r="35" spans="1:28" x14ac:dyDescent="0.25">
      <c r="A35" s="9"/>
      <c r="B35" s="10" t="s">
        <v>43</v>
      </c>
      <c r="C35" s="10">
        <v>0</v>
      </c>
      <c r="D35" s="10">
        <v>0</v>
      </c>
      <c r="E35" s="19">
        <v>285</v>
      </c>
      <c r="F35" s="19">
        <v>7.8</v>
      </c>
      <c r="G35" s="19">
        <v>7.3</v>
      </c>
      <c r="H35" s="19">
        <v>0.97</v>
      </c>
      <c r="I35" s="19">
        <v>50.1</v>
      </c>
      <c r="J35" s="12">
        <f>(J36/B36)*100</f>
        <v>3.1</v>
      </c>
      <c r="K35" s="19">
        <v>0</v>
      </c>
      <c r="L35" s="20">
        <v>2</v>
      </c>
      <c r="M35" s="20">
        <v>7</v>
      </c>
      <c r="N35" s="20">
        <v>0.27</v>
      </c>
      <c r="O35" s="20">
        <v>0.05</v>
      </c>
      <c r="P35" s="20">
        <v>3</v>
      </c>
      <c r="Q35" s="20">
        <v>0</v>
      </c>
      <c r="R35" s="20">
        <v>0</v>
      </c>
      <c r="S35" s="20">
        <v>15</v>
      </c>
      <c r="T35" s="20">
        <v>300</v>
      </c>
      <c r="U35" s="13">
        <f t="shared" si="5"/>
        <v>0.75</v>
      </c>
      <c r="V35" s="20">
        <v>172</v>
      </c>
      <c r="W35" s="20">
        <v>187</v>
      </c>
      <c r="X35" s="20">
        <v>21</v>
      </c>
      <c r="Y35" s="20">
        <v>299</v>
      </c>
      <c r="Z35" s="20">
        <v>1.6</v>
      </c>
      <c r="AA35" s="20">
        <v>0.7</v>
      </c>
      <c r="AB35" s="20">
        <v>0</v>
      </c>
    </row>
    <row r="36" spans="1:28" x14ac:dyDescent="0.25">
      <c r="A36" s="15"/>
      <c r="B36" s="16">
        <v>80</v>
      </c>
      <c r="C36" s="16">
        <v>0</v>
      </c>
      <c r="D36" s="16">
        <v>0</v>
      </c>
      <c r="E36" s="17">
        <f>E35*B36/100</f>
        <v>228</v>
      </c>
      <c r="F36" s="17">
        <f>F35*B36/100</f>
        <v>6.24</v>
      </c>
      <c r="G36" s="17">
        <f>G35*B36/100</f>
        <v>5.84</v>
      </c>
      <c r="H36" s="17">
        <f>H35*B36/100</f>
        <v>0.77599999999999991</v>
      </c>
      <c r="I36" s="17">
        <f>I35*B36/100</f>
        <v>40.08</v>
      </c>
      <c r="J36" s="17">
        <v>2.48</v>
      </c>
      <c r="K36" s="17">
        <f>K35*B36/100</f>
        <v>0</v>
      </c>
      <c r="L36" s="18">
        <f>L35*B36/100</f>
        <v>1.6</v>
      </c>
      <c r="M36" s="18">
        <f>M35*B36/100</f>
        <v>5.6</v>
      </c>
      <c r="N36" s="18">
        <f>N35*B36/100</f>
        <v>0.21600000000000003</v>
      </c>
      <c r="O36" s="18">
        <f>O35*B36/100</f>
        <v>0.04</v>
      </c>
      <c r="P36" s="18">
        <f>P35*B36/100</f>
        <v>2.4</v>
      </c>
      <c r="Q36" s="18">
        <f>Q35*B36/100</f>
        <v>0</v>
      </c>
      <c r="R36" s="18">
        <f>R35*B36/100</f>
        <v>0</v>
      </c>
      <c r="S36" s="18">
        <f>S35*B36/100</f>
        <v>12</v>
      </c>
      <c r="T36" s="18">
        <f>T35*B36/100</f>
        <v>240</v>
      </c>
      <c r="U36" s="18">
        <f t="shared" si="5"/>
        <v>0.6</v>
      </c>
      <c r="V36" s="18">
        <f>V35*B36/100</f>
        <v>137.6</v>
      </c>
      <c r="W36" s="18">
        <f>W35*B36/100</f>
        <v>149.6</v>
      </c>
      <c r="X36" s="18">
        <f>X35*B36/100</f>
        <v>16.8</v>
      </c>
      <c r="Y36" s="18">
        <f>Y35*B36/100</f>
        <v>239.2</v>
      </c>
      <c r="Z36" s="18">
        <f>Z35*B36/100</f>
        <v>1.28</v>
      </c>
      <c r="AA36" s="18">
        <f>AA35*B36/100</f>
        <v>0.56000000000000005</v>
      </c>
      <c r="AB36" s="18">
        <f>AB35*B36/100</f>
        <v>0</v>
      </c>
    </row>
    <row r="37" spans="1:28" x14ac:dyDescent="0.25">
      <c r="A37" s="9"/>
      <c r="B37" s="10" t="s">
        <v>145</v>
      </c>
      <c r="C37" s="10">
        <v>0</v>
      </c>
      <c r="D37" s="10">
        <v>0</v>
      </c>
      <c r="E37" s="19">
        <v>117</v>
      </c>
      <c r="F37" s="19">
        <v>2.8</v>
      </c>
      <c r="G37" s="19">
        <v>0.7</v>
      </c>
      <c r="H37" s="19">
        <v>0.16</v>
      </c>
      <c r="I37" s="19">
        <v>26.5</v>
      </c>
      <c r="J37" s="12">
        <f>(J38/B38)*100</f>
        <v>0</v>
      </c>
      <c r="K37" s="19">
        <v>0</v>
      </c>
      <c r="L37" s="20">
        <v>0.6</v>
      </c>
      <c r="M37" s="20">
        <v>0</v>
      </c>
      <c r="N37" s="20">
        <v>0.03</v>
      </c>
      <c r="O37" s="20">
        <v>0</v>
      </c>
      <c r="P37" s="20">
        <v>0.2</v>
      </c>
      <c r="Q37" s="20">
        <v>0</v>
      </c>
      <c r="R37" s="20">
        <v>0</v>
      </c>
      <c r="S37" s="20">
        <v>5</v>
      </c>
      <c r="T37" s="20">
        <v>4</v>
      </c>
      <c r="U37" s="13">
        <f t="shared" si="5"/>
        <v>0.01</v>
      </c>
      <c r="V37" s="20">
        <v>15</v>
      </c>
      <c r="W37" s="20">
        <v>14</v>
      </c>
      <c r="X37" s="20">
        <v>6</v>
      </c>
      <c r="Y37" s="20">
        <v>30</v>
      </c>
      <c r="Z37" s="20">
        <v>0.1</v>
      </c>
      <c r="AA37" s="20">
        <v>0.4</v>
      </c>
      <c r="AB37" s="20">
        <v>5</v>
      </c>
    </row>
    <row r="38" spans="1:28" x14ac:dyDescent="0.25">
      <c r="A38" s="15"/>
      <c r="B38" s="43">
        <v>180</v>
      </c>
      <c r="C38" s="16">
        <v>0</v>
      </c>
      <c r="D38" s="16">
        <v>0</v>
      </c>
      <c r="E38" s="17">
        <f>E37*B38/100</f>
        <v>210.6</v>
      </c>
      <c r="F38" s="17">
        <f>F37*B38/100</f>
        <v>5.0399999999999991</v>
      </c>
      <c r="G38" s="17">
        <f>G37*B38/100</f>
        <v>1.2599999999999998</v>
      </c>
      <c r="H38" s="17">
        <f>H37*B38/100</f>
        <v>0.28800000000000003</v>
      </c>
      <c r="I38" s="17">
        <f>I37*B38/100</f>
        <v>47.7</v>
      </c>
      <c r="J38" s="17">
        <v>0</v>
      </c>
      <c r="K38" s="17">
        <f>K37*B38/100</f>
        <v>0</v>
      </c>
      <c r="L38" s="18">
        <f>L37*B38/100</f>
        <v>1.08</v>
      </c>
      <c r="M38" s="18">
        <f>M37*B38/100</f>
        <v>0</v>
      </c>
      <c r="N38" s="18">
        <f>N37*B38/100</f>
        <v>5.3999999999999992E-2</v>
      </c>
      <c r="O38" s="18">
        <f>O37*B38/100</f>
        <v>0</v>
      </c>
      <c r="P38" s="18">
        <f>P37*B38/100</f>
        <v>0.36</v>
      </c>
      <c r="Q38" s="18">
        <f>Q37*B38/100</f>
        <v>0</v>
      </c>
      <c r="R38" s="18">
        <f>R37*B38/100</f>
        <v>0</v>
      </c>
      <c r="S38" s="18">
        <f>S37*B38/100</f>
        <v>9</v>
      </c>
      <c r="T38" s="18">
        <f>T37*B38/100</f>
        <v>7.2</v>
      </c>
      <c r="U38" s="18">
        <f t="shared" si="5"/>
        <v>1.7999999999999999E-2</v>
      </c>
      <c r="V38" s="18">
        <f>V37*B38/100</f>
        <v>27</v>
      </c>
      <c r="W38" s="18">
        <f>W37*B38/100</f>
        <v>25.2</v>
      </c>
      <c r="X38" s="18">
        <f>X37*B38/100</f>
        <v>10.8</v>
      </c>
      <c r="Y38" s="18">
        <f>Y37*B38/100</f>
        <v>54</v>
      </c>
      <c r="Z38" s="18">
        <f>Z37*B38/100</f>
        <v>0.18</v>
      </c>
      <c r="AA38" s="18">
        <f>AA37*B38/100</f>
        <v>0.72</v>
      </c>
      <c r="AB38" s="18">
        <f>AB37*B38/100</f>
        <v>9</v>
      </c>
    </row>
    <row r="39" spans="1:28" x14ac:dyDescent="0.25">
      <c r="A39" s="14" t="s">
        <v>29</v>
      </c>
      <c r="B39" s="10" t="s">
        <v>44</v>
      </c>
      <c r="C39" s="10">
        <v>0</v>
      </c>
      <c r="D39" s="10">
        <v>0</v>
      </c>
      <c r="E39" s="12">
        <v>30.155158407798538</v>
      </c>
      <c r="F39" s="12">
        <v>2.3629569455727051</v>
      </c>
      <c r="G39" s="12">
        <v>0.47538586515028425</v>
      </c>
      <c r="H39" s="12">
        <v>0.29189277010560521</v>
      </c>
      <c r="I39" s="12">
        <v>4.2262388302193337</v>
      </c>
      <c r="J39" s="12">
        <f>(J40/B40)*100</f>
        <v>4.1417140536149466</v>
      </c>
      <c r="K39" s="12">
        <v>0.12225832656376928</v>
      </c>
      <c r="L39" s="13">
        <v>0.35093419983753049</v>
      </c>
      <c r="M39" s="13">
        <v>10.784727863525587</v>
      </c>
      <c r="N39" s="13">
        <v>6.6645004061738414E-2</v>
      </c>
      <c r="O39" s="13">
        <v>9.598700243704307E-2</v>
      </c>
      <c r="P39" s="13">
        <v>0.16116978066612511</v>
      </c>
      <c r="Q39" s="13">
        <v>1.1697806661251016</v>
      </c>
      <c r="R39" s="13">
        <v>0.12185215272136475</v>
      </c>
      <c r="S39" s="13">
        <v>7.2948822095857029</v>
      </c>
      <c r="T39" s="13">
        <v>31.467099918765236</v>
      </c>
      <c r="U39" s="13">
        <f t="shared" si="5"/>
        <v>7.8667749796913086E-2</v>
      </c>
      <c r="V39" s="13">
        <v>179.78066612510153</v>
      </c>
      <c r="W39" s="13">
        <v>78.40779853777417</v>
      </c>
      <c r="X39" s="13">
        <v>12.056864337936636</v>
      </c>
      <c r="Y39" s="13">
        <v>87.448415922014618</v>
      </c>
      <c r="Z39" s="13">
        <v>0.29455727051177899</v>
      </c>
      <c r="AA39" s="13">
        <v>0.3078797725426482</v>
      </c>
      <c r="AB39" s="13">
        <v>0.82209585702680743</v>
      </c>
    </row>
    <row r="40" spans="1:28" x14ac:dyDescent="0.25">
      <c r="A40" s="15"/>
      <c r="B40" s="16">
        <v>80</v>
      </c>
      <c r="C40" s="16">
        <v>0</v>
      </c>
      <c r="D40" s="16">
        <v>0</v>
      </c>
      <c r="E40" s="17">
        <f>E39*B40/100</f>
        <v>24.124126726238828</v>
      </c>
      <c r="F40" s="17">
        <f>F39*B40/100</f>
        <v>1.8903655564581641</v>
      </c>
      <c r="G40" s="17">
        <f>G39*B40/100</f>
        <v>0.38030869212022739</v>
      </c>
      <c r="H40" s="17">
        <f>H39*B40/100</f>
        <v>0.23351421608448419</v>
      </c>
      <c r="I40" s="17">
        <f>I39*B40/100</f>
        <v>3.380991064175467</v>
      </c>
      <c r="J40" s="17">
        <f>I40*0.98</f>
        <v>3.3133712428919577</v>
      </c>
      <c r="K40" s="17">
        <f>K39*B40/100</f>
        <v>9.7806661251015434E-2</v>
      </c>
      <c r="L40" s="18">
        <f>L39*B40/100</f>
        <v>0.28074735987002442</v>
      </c>
      <c r="M40" s="18">
        <f>M39*B40/100</f>
        <v>8.6277822908204698</v>
      </c>
      <c r="N40" s="18">
        <f>N39*B40/100</f>
        <v>5.3316003249390731E-2</v>
      </c>
      <c r="O40" s="18">
        <f>O39*B40/100</f>
        <v>7.6789601949634453E-2</v>
      </c>
      <c r="P40" s="18">
        <f>P39*B40/100</f>
        <v>0.12893582453290009</v>
      </c>
      <c r="Q40" s="18">
        <f>Q39*B40/100</f>
        <v>0.93582453290008116</v>
      </c>
      <c r="R40" s="18">
        <f>R39*B40/100</f>
        <v>9.7481722177091806E-2</v>
      </c>
      <c r="S40" s="18">
        <f>S39*B40/100</f>
        <v>5.8359057676685619</v>
      </c>
      <c r="T40" s="18">
        <f>T39*B40/100</f>
        <v>25.173679935012188</v>
      </c>
      <c r="U40" s="18">
        <f t="shared" si="5"/>
        <v>6.2934199837530472E-2</v>
      </c>
      <c r="V40" s="18">
        <f>V39*B40/100</f>
        <v>143.82453290008124</v>
      </c>
      <c r="W40" s="18">
        <f>W39*B40/100</f>
        <v>62.726238830219337</v>
      </c>
      <c r="X40" s="18">
        <f>X39*B40/100</f>
        <v>9.6454914703493095</v>
      </c>
      <c r="Y40" s="18">
        <f>Y39*B40/100</f>
        <v>69.958732737611697</v>
      </c>
      <c r="Z40" s="18">
        <f>Z39*B40/100</f>
        <v>0.23564581640942317</v>
      </c>
      <c r="AA40" s="18">
        <f>AA39*B40/100</f>
        <v>0.24630381803411858</v>
      </c>
      <c r="AB40" s="18">
        <f>AB39*B40/100</f>
        <v>0.65767668562144588</v>
      </c>
    </row>
    <row r="41" spans="1:28" x14ac:dyDescent="0.25">
      <c r="A41" s="14" t="s">
        <v>29</v>
      </c>
      <c r="B41" s="10" t="s">
        <v>45</v>
      </c>
      <c r="C41" s="10">
        <v>0</v>
      </c>
      <c r="D41" s="10">
        <v>0</v>
      </c>
      <c r="E41" s="12">
        <v>79.715873288652119</v>
      </c>
      <c r="F41" s="12">
        <v>7.9011284871398288</v>
      </c>
      <c r="G41" s="12">
        <v>2.3612304519676921</v>
      </c>
      <c r="H41" s="12">
        <v>0.86893509766855692</v>
      </c>
      <c r="I41" s="12">
        <v>7.2369250157529912</v>
      </c>
      <c r="J41" s="12">
        <f>(J42/B42)*100</f>
        <v>5.6448015122873327</v>
      </c>
      <c r="K41" s="12">
        <v>1.2172767371255084</v>
      </c>
      <c r="L41" s="13">
        <v>2.1521452712378992</v>
      </c>
      <c r="M41" s="13">
        <v>176.97771667525924</v>
      </c>
      <c r="N41" s="13">
        <v>8.3107063069255901E-2</v>
      </c>
      <c r="O41" s="13">
        <v>8.29924958469382E-2</v>
      </c>
      <c r="P41" s="13">
        <v>1.5803402646502838</v>
      </c>
      <c r="Q41" s="13">
        <v>36.166007905138343</v>
      </c>
      <c r="R41" s="13">
        <v>0.65876152832674573</v>
      </c>
      <c r="S41" s="13">
        <v>13.597697198831415</v>
      </c>
      <c r="T41" s="13">
        <v>103.85805121154839</v>
      </c>
      <c r="U41" s="13">
        <f t="shared" si="5"/>
        <v>0.25964512802887096</v>
      </c>
      <c r="V41" s="13">
        <v>409.57781978575929</v>
      </c>
      <c r="W41" s="13">
        <v>39.12757060205076</v>
      </c>
      <c r="X41" s="13">
        <v>25.347997937790002</v>
      </c>
      <c r="Y41" s="13">
        <v>88.589104657157591</v>
      </c>
      <c r="Z41" s="13">
        <v>2.7613564759122418</v>
      </c>
      <c r="AA41" s="13">
        <v>1.8015695709457529</v>
      </c>
      <c r="AB41" s="13">
        <v>2.8727730996161998</v>
      </c>
    </row>
    <row r="42" spans="1:28" x14ac:dyDescent="0.25">
      <c r="A42" s="15"/>
      <c r="B42" s="16">
        <v>349</v>
      </c>
      <c r="C42" s="16">
        <v>2</v>
      </c>
      <c r="D42" s="16">
        <v>200</v>
      </c>
      <c r="E42" s="17">
        <f>E41*B42/100</f>
        <v>278.20839777739593</v>
      </c>
      <c r="F42" s="17">
        <f>F41*B42/100</f>
        <v>27.574938420118002</v>
      </c>
      <c r="G42" s="17">
        <f>G41*B42/100</f>
        <v>8.2406942773672451</v>
      </c>
      <c r="H42" s="17">
        <f>H41*B42/100</f>
        <v>3.0325834908632636</v>
      </c>
      <c r="I42" s="17">
        <f>I41*B42/100</f>
        <v>25.256868304977939</v>
      </c>
      <c r="J42" s="17">
        <f>(I42/100)*78</f>
        <v>19.700357277882791</v>
      </c>
      <c r="K42" s="17">
        <f>K41*B42/100</f>
        <v>4.2482958125680241</v>
      </c>
      <c r="L42" s="18">
        <f>L41*B42/100</f>
        <v>7.510986996620268</v>
      </c>
      <c r="M42" s="18">
        <f>M41*B42/100</f>
        <v>617.65223119665472</v>
      </c>
      <c r="N42" s="18">
        <f>N41*B42/100</f>
        <v>0.29004365011170313</v>
      </c>
      <c r="O42" s="18">
        <f>O41*B42/100</f>
        <v>0.28964381050581428</v>
      </c>
      <c r="P42" s="18">
        <f>P41*B42/100</f>
        <v>5.5153875236294905</v>
      </c>
      <c r="Q42" s="18">
        <f>Q41*B42/100</f>
        <v>126.21936758893281</v>
      </c>
      <c r="R42" s="18">
        <f>R41*B42/100</f>
        <v>2.2990777338603423</v>
      </c>
      <c r="S42" s="18">
        <f>S41*B42/100</f>
        <v>47.455963223921643</v>
      </c>
      <c r="T42" s="18">
        <f>T41*B42/100</f>
        <v>362.46459872830388</v>
      </c>
      <c r="U42" s="18">
        <f t="shared" si="5"/>
        <v>0.90616149682075964</v>
      </c>
      <c r="V42" s="18">
        <f>V41*B42/100</f>
        <v>1429.4265910522997</v>
      </c>
      <c r="W42" s="18">
        <f>W41*B42/100</f>
        <v>136.55522140115716</v>
      </c>
      <c r="X42" s="18">
        <f>X41*B42/100</f>
        <v>88.464512802887114</v>
      </c>
      <c r="Y42" s="18">
        <f>Y41*B42/100</f>
        <v>309.17597525347998</v>
      </c>
      <c r="Z42" s="18">
        <f>Z41*B42/100</f>
        <v>9.6371341009337232</v>
      </c>
      <c r="AA42" s="18">
        <f>AA41*B42/100</f>
        <v>6.2874778026006775</v>
      </c>
      <c r="AB42" s="18">
        <f>AB41*B42/100</f>
        <v>10.025978117660538</v>
      </c>
    </row>
    <row r="43" spans="1:28" x14ac:dyDescent="0.25">
      <c r="A43" s="14" t="s">
        <v>29</v>
      </c>
      <c r="B43" s="10" t="s">
        <v>46</v>
      </c>
      <c r="C43" s="10">
        <v>0</v>
      </c>
      <c r="D43" s="10">
        <v>0</v>
      </c>
      <c r="E43" s="12">
        <v>49.847896440129453</v>
      </c>
      <c r="F43" s="12">
        <v>0.82588996763754052</v>
      </c>
      <c r="G43" s="12">
        <v>0.17119741100323627</v>
      </c>
      <c r="H43" s="12">
        <v>4.8996763754045318E-2</v>
      </c>
      <c r="I43" s="12">
        <v>11.980582524271846</v>
      </c>
      <c r="J43" s="12">
        <f>(J44/B44)*100</f>
        <v>11.621165048543688</v>
      </c>
      <c r="K43" s="12">
        <v>1.4401294498381878</v>
      </c>
      <c r="L43" s="13">
        <v>1.2521035598705501</v>
      </c>
      <c r="M43" s="13">
        <v>4.6893203883495147</v>
      </c>
      <c r="N43" s="13">
        <v>6.0097087378640772E-2</v>
      </c>
      <c r="O43" s="13">
        <v>3.2588996763754048E-2</v>
      </c>
      <c r="P43" s="13">
        <v>0.35728155339805828</v>
      </c>
      <c r="Q43" s="13">
        <v>35.640776699029125</v>
      </c>
      <c r="R43" s="13">
        <v>0</v>
      </c>
      <c r="S43" s="13">
        <v>18.899676375404535</v>
      </c>
      <c r="T43" s="13">
        <v>4.5760517799352751</v>
      </c>
      <c r="U43" s="13">
        <f t="shared" si="5"/>
        <v>1.144012944983819E-2</v>
      </c>
      <c r="V43" s="13">
        <v>204.01294498381876</v>
      </c>
      <c r="W43" s="13">
        <v>20.045307443365694</v>
      </c>
      <c r="X43" s="13">
        <v>12.993527508090613</v>
      </c>
      <c r="Y43" s="13">
        <v>20.197411003236247</v>
      </c>
      <c r="Z43" s="13">
        <v>0.21715210355987055</v>
      </c>
      <c r="AA43" s="13">
        <v>0.1</v>
      </c>
      <c r="AB43" s="13">
        <v>0.663430420711974</v>
      </c>
    </row>
    <row r="44" spans="1:28" x14ac:dyDescent="0.25">
      <c r="A44" s="15"/>
      <c r="B44" s="16">
        <v>160</v>
      </c>
      <c r="C44" s="16">
        <v>2</v>
      </c>
      <c r="D44" s="16">
        <v>160</v>
      </c>
      <c r="E44" s="17">
        <f>E43*B44/100</f>
        <v>79.756634304207125</v>
      </c>
      <c r="F44" s="17">
        <f>F43*B44/100</f>
        <v>1.3214239482200647</v>
      </c>
      <c r="G44" s="17">
        <f>G43*B44/100</f>
        <v>0.273915857605178</v>
      </c>
      <c r="H44" s="17">
        <f>H43*B44/100</f>
        <v>7.8394822006472506E-2</v>
      </c>
      <c r="I44" s="17">
        <f>I43*B44/100</f>
        <v>19.168932038834953</v>
      </c>
      <c r="J44" s="17">
        <f>(I44/100)*97</f>
        <v>18.593864077669902</v>
      </c>
      <c r="K44" s="17">
        <f>K43*B44/100</f>
        <v>2.3042071197411005</v>
      </c>
      <c r="L44" s="18">
        <f>L43*B44/100</f>
        <v>2.0033656957928803</v>
      </c>
      <c r="M44" s="18">
        <f>M43*B44/100</f>
        <v>7.5029126213592239</v>
      </c>
      <c r="N44" s="18">
        <f>N43*B44/100</f>
        <v>9.6155339805825232E-2</v>
      </c>
      <c r="O44" s="18">
        <f>O43*B44/100</f>
        <v>5.2142394822006471E-2</v>
      </c>
      <c r="P44" s="18">
        <f>P43*B44/100</f>
        <v>0.57165048543689323</v>
      </c>
      <c r="Q44" s="18">
        <f>Q43*B44/100</f>
        <v>57.025242718446599</v>
      </c>
      <c r="R44" s="18">
        <f>R43*B44/100</f>
        <v>0</v>
      </c>
      <c r="S44" s="18">
        <f>S43*B44/100</f>
        <v>30.239482200647259</v>
      </c>
      <c r="T44" s="18">
        <f>T43*B44/100</f>
        <v>7.3216828478964411</v>
      </c>
      <c r="U44" s="18">
        <f t="shared" si="5"/>
        <v>1.8304207119741105E-2</v>
      </c>
      <c r="V44" s="18">
        <f>V43*B44/100</f>
        <v>326.42071197411002</v>
      </c>
      <c r="W44" s="18">
        <f>W43*B44/100</f>
        <v>32.072491909385107</v>
      </c>
      <c r="X44" s="18">
        <f>X43*B44/100</f>
        <v>20.789644012944983</v>
      </c>
      <c r="Y44" s="18">
        <f>Y43*B44/100</f>
        <v>32.315857605177996</v>
      </c>
      <c r="Z44" s="18">
        <f>Z43*B44/100</f>
        <v>0.34744336569579287</v>
      </c>
      <c r="AA44" s="18">
        <f>AA43*B44/100</f>
        <v>0.16</v>
      </c>
      <c r="AB44" s="18">
        <f>AB43*B44/100</f>
        <v>1.0614886731391584</v>
      </c>
    </row>
    <row r="45" spans="1:28" x14ac:dyDescent="0.25">
      <c r="A45" s="21" t="s">
        <v>34</v>
      </c>
      <c r="B45" s="22">
        <f>B34+B36+B38+B40+B42+B44</f>
        <v>875</v>
      </c>
      <c r="C45" s="22">
        <f t="shared" ref="C45:D45" si="6">C34+C36+C38+C40+C42+C44</f>
        <v>4</v>
      </c>
      <c r="D45" s="22">
        <f t="shared" si="6"/>
        <v>360</v>
      </c>
      <c r="E45" s="23">
        <f>E34+E36+E38+E40+E42+E44</f>
        <v>931.18915880784198</v>
      </c>
      <c r="F45" s="23">
        <f t="shared" ref="F45:Z45" si="7">F34+F36+F38+F40+F42+F44</f>
        <v>46.278727924796229</v>
      </c>
      <c r="G45" s="23">
        <f t="shared" si="7"/>
        <v>21.090918827092651</v>
      </c>
      <c r="H45" s="23">
        <f>H34+H36+H38+H40+H42+H44</f>
        <v>5.0038925289542204</v>
      </c>
      <c r="I45" s="23">
        <f t="shared" si="7"/>
        <v>148.32679140798837</v>
      </c>
      <c r="J45" s="23">
        <f>J34+J36+J38+J40+J42+J44</f>
        <v>44.851992598444653</v>
      </c>
      <c r="K45" s="23">
        <f>K34+K36+K38+K40+K42+K44</f>
        <v>6.6503095935601397</v>
      </c>
      <c r="L45" s="24">
        <f>L34+L36+L38+L40+L42+L44</f>
        <v>14.165100052283172</v>
      </c>
      <c r="M45" s="24">
        <f t="shared" si="7"/>
        <v>640.16292610883443</v>
      </c>
      <c r="N45" s="24">
        <f t="shared" si="7"/>
        <v>0.79271499316691907</v>
      </c>
      <c r="O45" s="24">
        <f t="shared" si="7"/>
        <v>0.48977580727745518</v>
      </c>
      <c r="P45" s="24">
        <f t="shared" si="7"/>
        <v>9.3659738335992824</v>
      </c>
      <c r="Q45" s="24">
        <f t="shared" si="7"/>
        <v>184.1804348402795</v>
      </c>
      <c r="R45" s="24">
        <f t="shared" si="7"/>
        <v>2.3965594560374339</v>
      </c>
      <c r="S45" s="24">
        <f t="shared" si="7"/>
        <v>139.89135119223747</v>
      </c>
      <c r="T45" s="24">
        <f t="shared" si="7"/>
        <v>1051.3999615112125</v>
      </c>
      <c r="U45" s="24">
        <f>U34+U36+U38+U40+U42+U44</f>
        <v>2.6284999037780312</v>
      </c>
      <c r="V45" s="24">
        <f t="shared" si="7"/>
        <v>2124.0718359264911</v>
      </c>
      <c r="W45" s="24">
        <f t="shared" si="7"/>
        <v>417.07395214076155</v>
      </c>
      <c r="X45" s="24">
        <f t="shared" si="7"/>
        <v>158.9796482861814</v>
      </c>
      <c r="Y45" s="24">
        <f t="shared" si="7"/>
        <v>747.29056559626974</v>
      </c>
      <c r="Z45" s="24">
        <f t="shared" si="7"/>
        <v>12.200223283038937</v>
      </c>
      <c r="AA45" s="24">
        <f>AA34+AA36+AA38+AA40+AA42+AA44</f>
        <v>8.285781620634797</v>
      </c>
      <c r="AB45" s="24">
        <f>AB34+AB36+AB38+AB40+AB42+AB44</f>
        <v>21.78514347642114</v>
      </c>
    </row>
    <row r="46" spans="1:28" x14ac:dyDescent="0.25">
      <c r="A46" s="21"/>
      <c r="B46" s="22"/>
      <c r="C46" s="22"/>
      <c r="D46" s="22"/>
      <c r="E46" s="23"/>
      <c r="F46" s="23"/>
      <c r="G46" s="23"/>
      <c r="H46" s="23"/>
      <c r="I46" s="23"/>
      <c r="J46" s="23"/>
      <c r="K46" s="23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</row>
    <row r="47" spans="1:28" x14ac:dyDescent="0.25">
      <c r="A47" s="9" t="s">
        <v>47</v>
      </c>
      <c r="B47" s="10"/>
      <c r="C47" s="10"/>
      <c r="D47" s="10"/>
      <c r="E47" s="12"/>
      <c r="F47" s="12"/>
      <c r="G47" s="12"/>
      <c r="H47" s="12"/>
      <c r="I47" s="12"/>
      <c r="J47" s="12"/>
      <c r="K47" s="12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</row>
    <row r="48" spans="1:28" x14ac:dyDescent="0.25">
      <c r="A48" s="9" t="s">
        <v>48</v>
      </c>
      <c r="B48" s="10"/>
      <c r="C48" s="10"/>
      <c r="D48" s="10"/>
      <c r="E48" s="12"/>
      <c r="F48" s="12"/>
      <c r="G48" s="12"/>
      <c r="H48" s="12"/>
      <c r="I48" s="12"/>
      <c r="J48" s="12"/>
      <c r="K48" s="12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</row>
    <row r="49" spans="1:28" x14ac:dyDescent="0.25">
      <c r="A49" s="9"/>
      <c r="B49" s="10"/>
      <c r="C49" s="10"/>
      <c r="D49" s="10"/>
      <c r="E49" s="12"/>
      <c r="F49" s="12"/>
      <c r="G49" s="12"/>
      <c r="H49" s="12"/>
      <c r="I49" s="12"/>
      <c r="J49" s="12"/>
      <c r="K49" s="12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</row>
    <row r="50" spans="1:28" x14ac:dyDescent="0.25">
      <c r="A50" s="9"/>
      <c r="B50" s="10" t="s">
        <v>49</v>
      </c>
      <c r="C50" s="10">
        <v>0</v>
      </c>
      <c r="D50" s="10">
        <v>0</v>
      </c>
      <c r="E50" s="19">
        <v>523</v>
      </c>
      <c r="F50" s="19">
        <v>6.3</v>
      </c>
      <c r="G50" s="19">
        <v>31.5</v>
      </c>
      <c r="H50" s="19">
        <v>2.69</v>
      </c>
      <c r="I50" s="19">
        <v>57.2</v>
      </c>
      <c r="J50" s="12">
        <f>(J51/B51)*100</f>
        <v>0.57200000000000006</v>
      </c>
      <c r="K50" s="19">
        <v>0</v>
      </c>
      <c r="L50" s="20">
        <v>3.9</v>
      </c>
      <c r="M50" s="20">
        <v>0</v>
      </c>
      <c r="N50" s="20">
        <v>0.21</v>
      </c>
      <c r="O50" s="20">
        <v>0.08</v>
      </c>
      <c r="P50" s="20">
        <v>3.2</v>
      </c>
      <c r="Q50" s="20">
        <v>6</v>
      </c>
      <c r="R50" s="20">
        <v>0</v>
      </c>
      <c r="S50" s="20">
        <v>41</v>
      </c>
      <c r="T50" s="20">
        <v>660</v>
      </c>
      <c r="U50" s="13">
        <f t="shared" ref="U50:U59" si="8">T50*2.5/1000</f>
        <v>1.65</v>
      </c>
      <c r="V50" s="20">
        <v>935</v>
      </c>
      <c r="W50" s="20">
        <v>29</v>
      </c>
      <c r="X50" s="20">
        <v>39</v>
      </c>
      <c r="Y50" s="20">
        <v>110</v>
      </c>
      <c r="Z50" s="20">
        <v>1.5</v>
      </c>
      <c r="AA50" s="20">
        <v>0.5</v>
      </c>
      <c r="AB50" s="20">
        <v>0</v>
      </c>
    </row>
    <row r="51" spans="1:28" x14ac:dyDescent="0.25">
      <c r="A51" s="15"/>
      <c r="B51" s="16">
        <v>34.5</v>
      </c>
      <c r="C51" s="16">
        <v>0</v>
      </c>
      <c r="D51" s="16">
        <v>0</v>
      </c>
      <c r="E51" s="17">
        <f>E50*B51/100</f>
        <v>180.435</v>
      </c>
      <c r="F51" s="17">
        <f>F50*B51/100</f>
        <v>2.1734999999999998</v>
      </c>
      <c r="G51" s="17">
        <f>G50*B51/100</f>
        <v>10.8675</v>
      </c>
      <c r="H51" s="17">
        <f>H50*B51/100</f>
        <v>0.92804999999999993</v>
      </c>
      <c r="I51" s="17">
        <f>I50*B51/100</f>
        <v>19.734000000000002</v>
      </c>
      <c r="J51" s="17">
        <f>I51*0.01</f>
        <v>0.19734000000000002</v>
      </c>
      <c r="K51" s="17">
        <f>K50*B51/100</f>
        <v>0</v>
      </c>
      <c r="L51" s="18">
        <f>L50*B51/100</f>
        <v>1.3454999999999999</v>
      </c>
      <c r="M51" s="18">
        <f>M50*B51/100</f>
        <v>0</v>
      </c>
      <c r="N51" s="18">
        <f>N50*B51/100</f>
        <v>7.2450000000000001E-2</v>
      </c>
      <c r="O51" s="18">
        <f>O50*B51/100</f>
        <v>2.7600000000000003E-2</v>
      </c>
      <c r="P51" s="18">
        <f>P50*B51/100</f>
        <v>1.1040000000000001</v>
      </c>
      <c r="Q51" s="18">
        <f>Q50*B51/100</f>
        <v>2.0699999999999998</v>
      </c>
      <c r="R51" s="18">
        <f>R50*B51/100</f>
        <v>0</v>
      </c>
      <c r="S51" s="18">
        <f>S50*B51/100</f>
        <v>14.145</v>
      </c>
      <c r="T51" s="18">
        <f>T50*B51/100</f>
        <v>227.7</v>
      </c>
      <c r="U51" s="18">
        <f t="shared" si="8"/>
        <v>0.56925000000000003</v>
      </c>
      <c r="V51" s="18">
        <f>V50*B51/100</f>
        <v>322.57499999999999</v>
      </c>
      <c r="W51" s="18">
        <f>W50*B51/100</f>
        <v>10.005000000000001</v>
      </c>
      <c r="X51" s="18">
        <f>X50*B51/100</f>
        <v>13.455</v>
      </c>
      <c r="Y51" s="18">
        <f>Y50*B51/100</f>
        <v>37.950000000000003</v>
      </c>
      <c r="Z51" s="18">
        <f>Z50*B51/100</f>
        <v>0.51749999999999996</v>
      </c>
      <c r="AA51" s="18">
        <f>AA50*B51/100</f>
        <v>0.17249999999999999</v>
      </c>
      <c r="AB51" s="18">
        <f>AB50*B51/100</f>
        <v>0</v>
      </c>
    </row>
    <row r="52" spans="1:28" x14ac:dyDescent="0.25">
      <c r="A52" s="9"/>
      <c r="B52" s="10" t="s">
        <v>50</v>
      </c>
      <c r="C52" s="10">
        <v>0</v>
      </c>
      <c r="D52" s="10">
        <v>0</v>
      </c>
      <c r="E52" s="19">
        <v>95</v>
      </c>
      <c r="F52" s="19">
        <v>1.2</v>
      </c>
      <c r="G52" s="19">
        <v>0.3</v>
      </c>
      <c r="H52" s="19">
        <v>0.11</v>
      </c>
      <c r="I52" s="19">
        <v>23.2</v>
      </c>
      <c r="J52" s="12">
        <f>(J53/B53)*100</f>
        <v>20.9</v>
      </c>
      <c r="K52" s="19">
        <v>0</v>
      </c>
      <c r="L52" s="20">
        <v>1.1000000000000001</v>
      </c>
      <c r="M52" s="20">
        <v>4</v>
      </c>
      <c r="N52" s="20">
        <v>0.04</v>
      </c>
      <c r="O52" s="20">
        <v>0.06</v>
      </c>
      <c r="P52" s="20">
        <v>0.7</v>
      </c>
      <c r="Q52" s="20">
        <v>11</v>
      </c>
      <c r="R52" s="20">
        <v>0</v>
      </c>
      <c r="S52" s="20">
        <v>14</v>
      </c>
      <c r="T52" s="20">
        <v>1</v>
      </c>
      <c r="U52" s="13">
        <f t="shared" si="8"/>
        <v>2.5000000000000001E-3</v>
      </c>
      <c r="V52" s="20">
        <v>400</v>
      </c>
      <c r="W52" s="20">
        <v>6</v>
      </c>
      <c r="X52" s="20">
        <v>34</v>
      </c>
      <c r="Y52" s="20">
        <v>28</v>
      </c>
      <c r="Z52" s="20">
        <v>0.3</v>
      </c>
      <c r="AA52" s="20">
        <v>0.2</v>
      </c>
      <c r="AB52" s="20">
        <v>1</v>
      </c>
    </row>
    <row r="53" spans="1:28" x14ac:dyDescent="0.25">
      <c r="A53" s="15"/>
      <c r="B53" s="16">
        <v>100</v>
      </c>
      <c r="C53" s="16">
        <v>1</v>
      </c>
      <c r="D53" s="16">
        <v>100</v>
      </c>
      <c r="E53" s="17">
        <f>E52*B53/100</f>
        <v>95</v>
      </c>
      <c r="F53" s="17">
        <f>F52*B53/100</f>
        <v>1.2</v>
      </c>
      <c r="G53" s="17">
        <f>G52*B53/100</f>
        <v>0.3</v>
      </c>
      <c r="H53" s="17">
        <f>H52*B53/100</f>
        <v>0.11</v>
      </c>
      <c r="I53" s="17">
        <f>I52*B53/100</f>
        <v>23.2</v>
      </c>
      <c r="J53" s="17">
        <v>20.9</v>
      </c>
      <c r="K53" s="17">
        <f>K52*B53/100</f>
        <v>0</v>
      </c>
      <c r="L53" s="18">
        <f>L52*B53/100</f>
        <v>1.1000000000000001</v>
      </c>
      <c r="M53" s="18">
        <f>M52*B53/100</f>
        <v>4</v>
      </c>
      <c r="N53" s="18">
        <f>N52*B53/100</f>
        <v>0.04</v>
      </c>
      <c r="O53" s="18">
        <f>O52*B53/100</f>
        <v>0.06</v>
      </c>
      <c r="P53" s="18">
        <f>P52*B53/100</f>
        <v>0.7</v>
      </c>
      <c r="Q53" s="18">
        <f>Q52*B53/100</f>
        <v>11</v>
      </c>
      <c r="R53" s="18">
        <f>R52*B53/100</f>
        <v>0</v>
      </c>
      <c r="S53" s="18">
        <f>S52*B53/100</f>
        <v>14</v>
      </c>
      <c r="T53" s="18">
        <f>T52*B53/100</f>
        <v>1</v>
      </c>
      <c r="U53" s="18">
        <f t="shared" si="8"/>
        <v>2.5000000000000001E-3</v>
      </c>
      <c r="V53" s="18">
        <f>V52*B53/100</f>
        <v>400</v>
      </c>
      <c r="W53" s="18">
        <f>W52*B53/100</f>
        <v>6</v>
      </c>
      <c r="X53" s="18">
        <f>X52*B53/100</f>
        <v>34</v>
      </c>
      <c r="Y53" s="18">
        <f>Y52*B53/100</f>
        <v>28</v>
      </c>
      <c r="Z53" s="18">
        <f>Z52*B53/100</f>
        <v>0.3</v>
      </c>
      <c r="AA53" s="18">
        <f>AA52*B53/100</f>
        <v>0.2</v>
      </c>
      <c r="AB53" s="18">
        <f>AB52*B53/100</f>
        <v>1</v>
      </c>
    </row>
    <row r="54" spans="1:28" x14ac:dyDescent="0.25">
      <c r="A54" s="9"/>
      <c r="B54" s="10" t="s">
        <v>51</v>
      </c>
      <c r="C54" s="10">
        <v>0</v>
      </c>
      <c r="D54" s="10">
        <v>0</v>
      </c>
      <c r="E54" s="19">
        <v>45</v>
      </c>
      <c r="F54" s="19">
        <v>3.4</v>
      </c>
      <c r="G54" s="19">
        <v>1.6</v>
      </c>
      <c r="H54" s="19">
        <v>1.01</v>
      </c>
      <c r="I54" s="19">
        <v>4.5999999999999996</v>
      </c>
      <c r="J54" s="12">
        <f>(J55/B55)*100</f>
        <v>4.5999999999999996</v>
      </c>
      <c r="K54" s="19">
        <v>0</v>
      </c>
      <c r="L54" s="20">
        <v>0</v>
      </c>
      <c r="M54" s="20">
        <v>23</v>
      </c>
      <c r="N54" s="20">
        <v>0.03</v>
      </c>
      <c r="O54" s="20">
        <v>0.25</v>
      </c>
      <c r="P54" s="20">
        <v>0.1</v>
      </c>
      <c r="Q54" s="20">
        <v>2</v>
      </c>
      <c r="R54" s="20">
        <v>0.9</v>
      </c>
      <c r="S54" s="20">
        <v>12</v>
      </c>
      <c r="T54" s="20">
        <v>41</v>
      </c>
      <c r="U54" s="13">
        <f t="shared" si="8"/>
        <v>0.10249999999999999</v>
      </c>
      <c r="V54" s="20">
        <v>157</v>
      </c>
      <c r="W54" s="20">
        <v>120</v>
      </c>
      <c r="X54" s="20">
        <v>10</v>
      </c>
      <c r="Y54" s="20">
        <v>96</v>
      </c>
      <c r="Z54" s="20">
        <v>0</v>
      </c>
      <c r="AA54" s="20">
        <v>0.4</v>
      </c>
      <c r="AB54" s="20">
        <v>1</v>
      </c>
    </row>
    <row r="55" spans="1:28" x14ac:dyDescent="0.25">
      <c r="A55" s="15"/>
      <c r="B55" s="16">
        <v>125</v>
      </c>
      <c r="C55" s="16">
        <v>0</v>
      </c>
      <c r="D55" s="16">
        <v>0</v>
      </c>
      <c r="E55" s="17">
        <f>E54*B55/100</f>
        <v>56.25</v>
      </c>
      <c r="F55" s="17">
        <f>F54*B55/100</f>
        <v>4.25</v>
      </c>
      <c r="G55" s="17">
        <f>G54*B55/100</f>
        <v>2</v>
      </c>
      <c r="H55" s="17">
        <f>H54*B55/100</f>
        <v>1.2625</v>
      </c>
      <c r="I55" s="17">
        <f>I54*B55/100</f>
        <v>5.75</v>
      </c>
      <c r="J55" s="17">
        <f>I55</f>
        <v>5.75</v>
      </c>
      <c r="K55" s="17">
        <f>K54*B55/100</f>
        <v>0</v>
      </c>
      <c r="L55" s="18">
        <f>L54*B55/100</f>
        <v>0</v>
      </c>
      <c r="M55" s="18">
        <f>M54*B55/100</f>
        <v>28.75</v>
      </c>
      <c r="N55" s="18">
        <f>N54*B55/100</f>
        <v>3.7499999999999999E-2</v>
      </c>
      <c r="O55" s="18">
        <f>O54*B55/100</f>
        <v>0.3125</v>
      </c>
      <c r="P55" s="18">
        <f>P54*B55/100</f>
        <v>0.125</v>
      </c>
      <c r="Q55" s="18">
        <f>Q54*B55/100</f>
        <v>2.5</v>
      </c>
      <c r="R55" s="18">
        <f>R54*B55/100</f>
        <v>1.125</v>
      </c>
      <c r="S55" s="18">
        <f>S54*B55/100</f>
        <v>15</v>
      </c>
      <c r="T55" s="18">
        <f>T54*B55/100</f>
        <v>51.25</v>
      </c>
      <c r="U55" s="18">
        <f t="shared" si="8"/>
        <v>0.12812499999999999</v>
      </c>
      <c r="V55" s="18">
        <f>V54*B55/100</f>
        <v>196.25</v>
      </c>
      <c r="W55" s="18">
        <f>W54*B55/100</f>
        <v>150</v>
      </c>
      <c r="X55" s="18">
        <f>X54*B55/100</f>
        <v>12.5</v>
      </c>
      <c r="Y55" s="18">
        <f>Y54*B55/100</f>
        <v>120</v>
      </c>
      <c r="Z55" s="18">
        <f>Z54*B55/100</f>
        <v>0</v>
      </c>
      <c r="AA55" s="18">
        <f>AA54*B55/100</f>
        <v>0.5</v>
      </c>
      <c r="AB55" s="18">
        <f>AB54*B55/100</f>
        <v>1.25</v>
      </c>
    </row>
    <row r="56" spans="1:28" x14ac:dyDescent="0.25">
      <c r="A56" s="9"/>
      <c r="B56" s="10" t="s">
        <v>52</v>
      </c>
      <c r="C56" s="10">
        <v>0</v>
      </c>
      <c r="D56" s="10">
        <v>0</v>
      </c>
      <c r="E56" s="19">
        <v>0</v>
      </c>
      <c r="F56" s="19">
        <v>0</v>
      </c>
      <c r="G56" s="19">
        <v>0</v>
      </c>
      <c r="H56" s="19">
        <v>0</v>
      </c>
      <c r="I56" s="19">
        <v>0</v>
      </c>
      <c r="J56" s="12">
        <f>(J57/B57)*100</f>
        <v>0</v>
      </c>
      <c r="K56" s="19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20">
        <v>5</v>
      </c>
      <c r="T56" s="20">
        <v>0</v>
      </c>
      <c r="U56" s="13">
        <f t="shared" si="8"/>
        <v>0</v>
      </c>
      <c r="V56" s="20">
        <v>35</v>
      </c>
      <c r="W56" s="20">
        <v>0</v>
      </c>
      <c r="X56" s="20">
        <v>2</v>
      </c>
      <c r="Y56" s="20">
        <v>3</v>
      </c>
      <c r="Z56" s="20">
        <v>0</v>
      </c>
      <c r="AA56" s="20">
        <v>0</v>
      </c>
      <c r="AB56" s="20">
        <v>0</v>
      </c>
    </row>
    <row r="57" spans="1:28" x14ac:dyDescent="0.25">
      <c r="A57" s="15"/>
      <c r="B57" s="16">
        <v>330</v>
      </c>
      <c r="C57" s="16">
        <v>0</v>
      </c>
      <c r="D57" s="16">
        <v>0</v>
      </c>
      <c r="E57" s="17">
        <f>E56*B57/100</f>
        <v>0</v>
      </c>
      <c r="F57" s="17">
        <f>F56*B57/100</f>
        <v>0</v>
      </c>
      <c r="G57" s="17">
        <f>G56*B57/100</f>
        <v>0</v>
      </c>
      <c r="H57" s="17">
        <f>H56*B57/100</f>
        <v>0</v>
      </c>
      <c r="I57" s="17">
        <f>I56*B57/100</f>
        <v>0</v>
      </c>
      <c r="J57" s="17">
        <v>0</v>
      </c>
      <c r="K57" s="17">
        <f>K56*B57/100</f>
        <v>0</v>
      </c>
      <c r="L57" s="18">
        <f>L56*B57/100</f>
        <v>0</v>
      </c>
      <c r="M57" s="18">
        <f>M56*B57/100</f>
        <v>0</v>
      </c>
      <c r="N57" s="18">
        <f>N56*B57/100</f>
        <v>0</v>
      </c>
      <c r="O57" s="18">
        <f>O56*B57/100</f>
        <v>0</v>
      </c>
      <c r="P57" s="18">
        <f>P56*B57/100</f>
        <v>0</v>
      </c>
      <c r="Q57" s="18">
        <f>Q56*B57/100</f>
        <v>0</v>
      </c>
      <c r="R57" s="18">
        <f>R56*B57/100</f>
        <v>0</v>
      </c>
      <c r="S57" s="18">
        <f>S56*B57/100</f>
        <v>16.5</v>
      </c>
      <c r="T57" s="18">
        <f>T56*B57/100</f>
        <v>0</v>
      </c>
      <c r="U57" s="18">
        <f t="shared" si="8"/>
        <v>0</v>
      </c>
      <c r="V57" s="18">
        <f>V56*B57/100</f>
        <v>115.5</v>
      </c>
      <c r="W57" s="18">
        <f>W56*B57/100</f>
        <v>0</v>
      </c>
      <c r="X57" s="18">
        <f>X56*B57/100</f>
        <v>6.6</v>
      </c>
      <c r="Y57" s="18">
        <f>Y56*B57/100</f>
        <v>9.9</v>
      </c>
      <c r="Z57" s="18">
        <f>Z56*B57/100</f>
        <v>0</v>
      </c>
      <c r="AA57" s="18">
        <f>AA56*B57/100</f>
        <v>0</v>
      </c>
      <c r="AB57" s="18">
        <f>AB56*B57/100</f>
        <v>0</v>
      </c>
    </row>
    <row r="58" spans="1:28" x14ac:dyDescent="0.25">
      <c r="A58" s="9"/>
      <c r="B58" s="10" t="s">
        <v>53</v>
      </c>
      <c r="C58" s="10">
        <v>0</v>
      </c>
      <c r="D58" s="10">
        <v>0</v>
      </c>
      <c r="E58" s="19">
        <v>100</v>
      </c>
      <c r="F58" s="19">
        <v>14.6</v>
      </c>
      <c r="G58" s="19">
        <v>0</v>
      </c>
      <c r="H58" s="19">
        <v>0</v>
      </c>
      <c r="I58" s="19">
        <v>11</v>
      </c>
      <c r="J58" s="12">
        <f>(J59/B59)*100</f>
        <v>0</v>
      </c>
      <c r="K58" s="19">
        <v>0</v>
      </c>
      <c r="L58" s="20">
        <v>0</v>
      </c>
      <c r="M58" s="20">
        <v>0</v>
      </c>
      <c r="N58" s="20">
        <v>0.04</v>
      </c>
      <c r="O58" s="20">
        <v>0.21</v>
      </c>
      <c r="P58" s="20">
        <v>24.8</v>
      </c>
      <c r="Q58" s="20">
        <v>0</v>
      </c>
      <c r="R58" s="20">
        <v>0</v>
      </c>
      <c r="S58" s="20">
        <v>11</v>
      </c>
      <c r="T58" s="20">
        <v>81</v>
      </c>
      <c r="U58" s="13">
        <f t="shared" si="8"/>
        <v>0.20250000000000001</v>
      </c>
      <c r="V58" s="20">
        <v>3780</v>
      </c>
      <c r="W58" s="20">
        <v>140</v>
      </c>
      <c r="X58" s="20">
        <v>330</v>
      </c>
      <c r="Y58" s="20">
        <v>310</v>
      </c>
      <c r="Z58" s="20">
        <v>4.5999999999999996</v>
      </c>
      <c r="AA58" s="20">
        <v>1.1000000000000001</v>
      </c>
      <c r="AB58" s="20">
        <v>9</v>
      </c>
    </row>
    <row r="59" spans="1:28" x14ac:dyDescent="0.25">
      <c r="A59" s="15"/>
      <c r="B59" s="16">
        <v>6</v>
      </c>
      <c r="C59" s="16">
        <v>0</v>
      </c>
      <c r="D59" s="16">
        <v>0</v>
      </c>
      <c r="E59" s="17">
        <f>E58*B59/100</f>
        <v>6</v>
      </c>
      <c r="F59" s="17">
        <f>F58*B59/100</f>
        <v>0.87599999999999989</v>
      </c>
      <c r="G59" s="17">
        <f>G58*B59/100</f>
        <v>0</v>
      </c>
      <c r="H59" s="17">
        <f>H58*B59/100</f>
        <v>0</v>
      </c>
      <c r="I59" s="17">
        <f>I58*B59/100</f>
        <v>0.66</v>
      </c>
      <c r="J59" s="17">
        <v>0</v>
      </c>
      <c r="K59" s="17">
        <f>K58*B59/100</f>
        <v>0</v>
      </c>
      <c r="L59" s="18">
        <f>L58*B59/100</f>
        <v>0</v>
      </c>
      <c r="M59" s="18">
        <f>M58*B59/100</f>
        <v>0</v>
      </c>
      <c r="N59" s="18">
        <f>N58*B59/100</f>
        <v>2.3999999999999998E-3</v>
      </c>
      <c r="O59" s="18">
        <f>O58*B59/100</f>
        <v>1.26E-2</v>
      </c>
      <c r="P59" s="18">
        <f>P58*B59/100</f>
        <v>1.4880000000000002</v>
      </c>
      <c r="Q59" s="18">
        <f>Q58*B59/100</f>
        <v>0</v>
      </c>
      <c r="R59" s="18">
        <f>R58*B59/100</f>
        <v>0</v>
      </c>
      <c r="S59" s="18">
        <f>S58*B59/100</f>
        <v>0.66</v>
      </c>
      <c r="T59" s="18">
        <f>T58*B59/100</f>
        <v>4.8600000000000003</v>
      </c>
      <c r="U59" s="18">
        <f t="shared" si="8"/>
        <v>1.2150000000000001E-2</v>
      </c>
      <c r="V59" s="18">
        <f>V58*B59/100</f>
        <v>226.8</v>
      </c>
      <c r="W59" s="18">
        <f>W58*B59/100</f>
        <v>8.4</v>
      </c>
      <c r="X59" s="18">
        <f>X58*B59/100</f>
        <v>19.8</v>
      </c>
      <c r="Y59" s="18">
        <f>Y58*B59/100</f>
        <v>18.600000000000001</v>
      </c>
      <c r="Z59" s="18">
        <f>Z58*B59/100</f>
        <v>0.27599999999999997</v>
      </c>
      <c r="AA59" s="18">
        <f>AA58*B59/100</f>
        <v>6.6000000000000003E-2</v>
      </c>
      <c r="AB59" s="18">
        <f>AB58*B59/100</f>
        <v>0.54</v>
      </c>
    </row>
    <row r="60" spans="1:28" x14ac:dyDescent="0.25">
      <c r="A60" s="21" t="s">
        <v>34</v>
      </c>
      <c r="B60" s="24">
        <f>B51+B53+B55+B57+B59</f>
        <v>595.5</v>
      </c>
      <c r="C60" s="24">
        <f t="shared" ref="C60:AB60" si="9">C51+C53+C55+C57+C59</f>
        <v>1</v>
      </c>
      <c r="D60" s="24">
        <f t="shared" si="9"/>
        <v>100</v>
      </c>
      <c r="E60" s="24">
        <f t="shared" si="9"/>
        <v>337.685</v>
      </c>
      <c r="F60" s="24">
        <f t="shared" si="9"/>
        <v>8.4994999999999994</v>
      </c>
      <c r="G60" s="24">
        <f t="shared" si="9"/>
        <v>13.1675</v>
      </c>
      <c r="H60" s="24">
        <f t="shared" si="9"/>
        <v>2.3005499999999999</v>
      </c>
      <c r="I60" s="24">
        <f t="shared" si="9"/>
        <v>49.343999999999994</v>
      </c>
      <c r="J60" s="24">
        <f>J51+J53+J55+J57+J59</f>
        <v>26.847339999999999</v>
      </c>
      <c r="K60" s="24">
        <f t="shared" si="9"/>
        <v>0</v>
      </c>
      <c r="L60" s="24">
        <f t="shared" si="9"/>
        <v>2.4455</v>
      </c>
      <c r="M60" s="24">
        <f t="shared" si="9"/>
        <v>32.75</v>
      </c>
      <c r="N60" s="24">
        <f t="shared" si="9"/>
        <v>0.15235000000000001</v>
      </c>
      <c r="O60" s="24">
        <f t="shared" si="9"/>
        <v>0.41270000000000001</v>
      </c>
      <c r="P60" s="24">
        <f t="shared" si="9"/>
        <v>3.4170000000000003</v>
      </c>
      <c r="Q60" s="24">
        <f t="shared" si="9"/>
        <v>15.57</v>
      </c>
      <c r="R60" s="24">
        <f t="shared" si="9"/>
        <v>1.125</v>
      </c>
      <c r="S60" s="24">
        <f t="shared" si="9"/>
        <v>60.304999999999993</v>
      </c>
      <c r="T60" s="24">
        <f t="shared" si="9"/>
        <v>284.81</v>
      </c>
      <c r="U60" s="24">
        <f t="shared" si="9"/>
        <v>0.71202500000000002</v>
      </c>
      <c r="V60" s="24">
        <f t="shared" si="9"/>
        <v>1261.125</v>
      </c>
      <c r="W60" s="24">
        <f t="shared" si="9"/>
        <v>174.405</v>
      </c>
      <c r="X60" s="24">
        <f t="shared" si="9"/>
        <v>86.35499999999999</v>
      </c>
      <c r="Y60" s="24">
        <f t="shared" si="9"/>
        <v>214.45</v>
      </c>
      <c r="Z60" s="24">
        <f t="shared" si="9"/>
        <v>1.0934999999999999</v>
      </c>
      <c r="AA60" s="24">
        <f t="shared" si="9"/>
        <v>0.93850000000000011</v>
      </c>
      <c r="AB60" s="24">
        <f t="shared" si="9"/>
        <v>2.79</v>
      </c>
    </row>
    <row r="61" spans="1:28" x14ac:dyDescent="0.25">
      <c r="A61" s="25" t="s">
        <v>54</v>
      </c>
      <c r="B61" s="26">
        <f t="shared" ref="B61:AB61" si="10">B15+B28+B45+B60</f>
        <v>2060.5</v>
      </c>
      <c r="C61" s="26">
        <f t="shared" si="10"/>
        <v>7</v>
      </c>
      <c r="D61" s="26">
        <f t="shared" si="10"/>
        <v>620</v>
      </c>
      <c r="E61" s="26">
        <f t="shared" si="10"/>
        <v>2083.6496871726918</v>
      </c>
      <c r="F61" s="26">
        <f t="shared" si="10"/>
        <v>96.048962073850731</v>
      </c>
      <c r="G61" s="26">
        <f t="shared" si="10"/>
        <v>71.902656869361849</v>
      </c>
      <c r="H61" s="26">
        <f t="shared" si="10"/>
        <v>19.353029848197828</v>
      </c>
      <c r="I61" s="26">
        <f t="shared" si="10"/>
        <v>281.22415069608621</v>
      </c>
      <c r="J61" s="26">
        <f>J15+J28+J45+J60</f>
        <v>94.591891886542541</v>
      </c>
      <c r="K61" s="26">
        <f t="shared" si="10"/>
        <v>24.800309593560137</v>
      </c>
      <c r="L61" s="26">
        <f t="shared" si="10"/>
        <v>28.480600052283169</v>
      </c>
      <c r="M61" s="26">
        <f t="shared" si="10"/>
        <v>1071.0756624825831</v>
      </c>
      <c r="N61" s="26">
        <f t="shared" si="10"/>
        <v>1.5725110443348835</v>
      </c>
      <c r="O61" s="26">
        <f t="shared" si="10"/>
        <v>1.6372121810260649</v>
      </c>
      <c r="P61" s="26">
        <f t="shared" si="10"/>
        <v>17.629781397559238</v>
      </c>
      <c r="Q61" s="26">
        <f t="shared" si="10"/>
        <v>264.69537366119164</v>
      </c>
      <c r="R61" s="26">
        <f t="shared" si="10"/>
        <v>6.9826495561486688</v>
      </c>
      <c r="S61" s="26">
        <f t="shared" si="10"/>
        <v>372.49724106987929</v>
      </c>
      <c r="T61" s="26">
        <f t="shared" si="10"/>
        <v>2670.2597946591545</v>
      </c>
      <c r="U61" s="26">
        <f t="shared" si="10"/>
        <v>6.6756494866478864</v>
      </c>
      <c r="V61" s="26">
        <f t="shared" si="10"/>
        <v>4700.1296501645338</v>
      </c>
      <c r="W61" s="26">
        <f t="shared" si="10"/>
        <v>1042.3790633754668</v>
      </c>
      <c r="X61" s="26">
        <f t="shared" si="10"/>
        <v>399.5075070181058</v>
      </c>
      <c r="Y61" s="26">
        <f t="shared" si="10"/>
        <v>1707.667039456114</v>
      </c>
      <c r="Z61" s="26">
        <f t="shared" si="10"/>
        <v>20.727182682371527</v>
      </c>
      <c r="AA61" s="26">
        <f t="shared" si="10"/>
        <v>14.059320552781626</v>
      </c>
      <c r="AB61" s="26">
        <f t="shared" si="10"/>
        <v>51.73343046196063</v>
      </c>
    </row>
    <row r="62" spans="1:28" x14ac:dyDescent="0.25">
      <c r="A62" s="25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</row>
    <row r="63" spans="1:28" x14ac:dyDescent="0.25">
      <c r="A63" s="9" t="s">
        <v>55</v>
      </c>
      <c r="B63" s="10" t="s">
        <v>56</v>
      </c>
      <c r="C63" s="10"/>
      <c r="D63" s="10"/>
      <c r="E63" s="12"/>
      <c r="F63" s="12"/>
      <c r="G63" s="12"/>
      <c r="H63" s="12"/>
      <c r="I63" s="12"/>
      <c r="J63" s="12"/>
      <c r="K63" s="12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</row>
    <row r="64" spans="1:28" x14ac:dyDescent="0.25">
      <c r="A64" s="9" t="s">
        <v>27</v>
      </c>
      <c r="B64" s="10"/>
      <c r="C64" s="10"/>
      <c r="D64" s="10"/>
      <c r="E64" s="12"/>
      <c r="F64" s="12"/>
      <c r="G64" s="12"/>
      <c r="H64" s="12"/>
      <c r="I64" s="12"/>
      <c r="J64" s="12"/>
      <c r="K64" s="12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</row>
    <row r="65" spans="1:28" x14ac:dyDescent="0.25">
      <c r="A65" s="9" t="s">
        <v>57</v>
      </c>
      <c r="B65" s="10"/>
      <c r="C65" s="10"/>
      <c r="D65" s="10"/>
      <c r="E65" s="12"/>
      <c r="F65" s="12"/>
      <c r="G65" s="12"/>
      <c r="H65" s="12"/>
      <c r="I65" s="12"/>
      <c r="J65" s="12"/>
      <c r="K65" s="12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</row>
    <row r="66" spans="1:28" x14ac:dyDescent="0.25">
      <c r="A66" s="9"/>
      <c r="B66" s="10" t="s">
        <v>58</v>
      </c>
      <c r="C66" s="10"/>
      <c r="D66" s="10"/>
      <c r="E66" s="19">
        <v>244</v>
      </c>
      <c r="F66" s="19">
        <v>10.4</v>
      </c>
      <c r="G66" s="19">
        <v>3.3</v>
      </c>
      <c r="H66" s="19">
        <v>0.6</v>
      </c>
      <c r="I66" s="19">
        <v>46.1</v>
      </c>
      <c r="J66" s="12">
        <f>(J67/B67)*100</f>
        <v>2.766</v>
      </c>
      <c r="K66" s="19">
        <v>0</v>
      </c>
      <c r="L66" s="20">
        <v>4.4000000000000004</v>
      </c>
      <c r="M66" s="20">
        <v>0</v>
      </c>
      <c r="N66" s="20">
        <v>0.25</v>
      </c>
      <c r="O66" s="20">
        <v>0.05</v>
      </c>
      <c r="P66" s="20">
        <v>3.8</v>
      </c>
      <c r="Q66" s="20">
        <v>0</v>
      </c>
      <c r="R66" s="20">
        <v>0</v>
      </c>
      <c r="S66" s="20">
        <v>57</v>
      </c>
      <c r="T66" s="20">
        <v>450</v>
      </c>
      <c r="U66" s="20">
        <f>T66*2.5/1000</f>
        <v>1.125</v>
      </c>
      <c r="V66" s="20">
        <v>248</v>
      </c>
      <c r="W66" s="20">
        <v>87</v>
      </c>
      <c r="X66" s="20">
        <v>61</v>
      </c>
      <c r="Y66" s="20">
        <v>197</v>
      </c>
      <c r="Z66" s="20">
        <v>2.4</v>
      </c>
      <c r="AA66" s="20">
        <v>1.7</v>
      </c>
      <c r="AB66" s="20">
        <v>7</v>
      </c>
    </row>
    <row r="67" spans="1:28" x14ac:dyDescent="0.25">
      <c r="A67" s="27"/>
      <c r="B67" s="28">
        <v>48</v>
      </c>
      <c r="C67" s="28">
        <v>0</v>
      </c>
      <c r="D67" s="28">
        <v>0</v>
      </c>
      <c r="E67" s="29">
        <f>E66*B67/100</f>
        <v>117.12</v>
      </c>
      <c r="F67" s="29">
        <f>F66*B67/100</f>
        <v>4.9920000000000009</v>
      </c>
      <c r="G67" s="29">
        <f>G66*B67/100</f>
        <v>1.5839999999999999</v>
      </c>
      <c r="H67" s="29">
        <f>H66*B67/100</f>
        <v>0.28799999999999998</v>
      </c>
      <c r="I67" s="29">
        <f>I66*B67/100</f>
        <v>22.128</v>
      </c>
      <c r="J67" s="29">
        <f>I67*0.06</f>
        <v>1.32768</v>
      </c>
      <c r="K67" s="29">
        <f>K66*B67/100</f>
        <v>0</v>
      </c>
      <c r="L67" s="30">
        <f>L66*B67/100</f>
        <v>2.1120000000000001</v>
      </c>
      <c r="M67" s="30">
        <f>M66*B67/100</f>
        <v>0</v>
      </c>
      <c r="N67" s="30">
        <f>N66*B67/100</f>
        <v>0.12</v>
      </c>
      <c r="O67" s="30">
        <f>O66*B67/100</f>
        <v>2.4000000000000004E-2</v>
      </c>
      <c r="P67" s="30">
        <f>P66*B67/100</f>
        <v>1.8239999999999998</v>
      </c>
      <c r="Q67" s="30">
        <f>Q66*B67/100</f>
        <v>0</v>
      </c>
      <c r="R67" s="30">
        <f>R66*B67/100</f>
        <v>0</v>
      </c>
      <c r="S67" s="30">
        <f>S66*B67/100</f>
        <v>27.36</v>
      </c>
      <c r="T67" s="30">
        <f>T66*B67/100</f>
        <v>216</v>
      </c>
      <c r="U67" s="30">
        <f>T67*2.5/1000</f>
        <v>0.54</v>
      </c>
      <c r="V67" s="30">
        <f>V66*B67/100</f>
        <v>119.04</v>
      </c>
      <c r="W67" s="30">
        <f>W66*B67/100</f>
        <v>41.76</v>
      </c>
      <c r="X67" s="30">
        <f>X66*B67/100</f>
        <v>29.28</v>
      </c>
      <c r="Y67" s="30">
        <f>Y66*B67/100</f>
        <v>94.56</v>
      </c>
      <c r="Z67" s="30">
        <f>Z66*B67/100</f>
        <v>1.1519999999999999</v>
      </c>
      <c r="AA67" s="30">
        <f>AA66*B67/100</f>
        <v>0.81599999999999995</v>
      </c>
      <c r="AB67" s="30">
        <f>AB66*B67/100</f>
        <v>3.36</v>
      </c>
    </row>
    <row r="68" spans="1:28" x14ac:dyDescent="0.25">
      <c r="A68" s="9"/>
      <c r="B68" s="10" t="s">
        <v>32</v>
      </c>
      <c r="C68" s="10">
        <v>0</v>
      </c>
      <c r="D68" s="10">
        <v>0</v>
      </c>
      <c r="E68" s="19">
        <v>622</v>
      </c>
      <c r="F68" s="19">
        <v>0.5</v>
      </c>
      <c r="G68" s="19">
        <v>68.5</v>
      </c>
      <c r="H68" s="19">
        <v>16.23</v>
      </c>
      <c r="I68" s="19">
        <v>0.8</v>
      </c>
      <c r="J68" s="12">
        <f>(J69/B69)*100</f>
        <v>0.8</v>
      </c>
      <c r="K68" s="19">
        <v>0</v>
      </c>
      <c r="L68" s="20">
        <v>0</v>
      </c>
      <c r="M68" s="20">
        <v>368</v>
      </c>
      <c r="N68" s="20">
        <v>0</v>
      </c>
      <c r="O68" s="20">
        <v>0</v>
      </c>
      <c r="P68" s="20">
        <v>0</v>
      </c>
      <c r="Q68" s="20">
        <v>0</v>
      </c>
      <c r="R68" s="20">
        <v>0</v>
      </c>
      <c r="S68" s="20">
        <v>0</v>
      </c>
      <c r="T68" s="20">
        <v>800</v>
      </c>
      <c r="U68" s="20">
        <f>T68*2.5/1000</f>
        <v>2</v>
      </c>
      <c r="V68" s="20">
        <v>43</v>
      </c>
      <c r="W68" s="20">
        <v>14</v>
      </c>
      <c r="X68" s="20">
        <v>2</v>
      </c>
      <c r="Y68" s="20">
        <v>18</v>
      </c>
      <c r="Z68" s="20">
        <v>0</v>
      </c>
      <c r="AA68" s="20">
        <v>0</v>
      </c>
      <c r="AB68" s="20">
        <v>0</v>
      </c>
    </row>
    <row r="69" spans="1:28" x14ac:dyDescent="0.25">
      <c r="A69" s="27"/>
      <c r="B69" s="28">
        <v>10</v>
      </c>
      <c r="C69" s="28">
        <v>0</v>
      </c>
      <c r="D69" s="28">
        <v>0</v>
      </c>
      <c r="E69" s="29">
        <f>E68*B69/100</f>
        <v>62.2</v>
      </c>
      <c r="F69" s="29">
        <f>F68*B69/100</f>
        <v>0.05</v>
      </c>
      <c r="G69" s="29">
        <f>G68*B69/100</f>
        <v>6.85</v>
      </c>
      <c r="H69" s="29">
        <f>H68*B69/100</f>
        <v>1.6230000000000002</v>
      </c>
      <c r="I69" s="29">
        <f>I68*B69/100</f>
        <v>0.08</v>
      </c>
      <c r="J69" s="29">
        <f>I69</f>
        <v>0.08</v>
      </c>
      <c r="K69" s="29">
        <f>K68*B69/100</f>
        <v>0</v>
      </c>
      <c r="L69" s="30">
        <f>L68*B69/100</f>
        <v>0</v>
      </c>
      <c r="M69" s="30">
        <f>M68*B69/100</f>
        <v>36.799999999999997</v>
      </c>
      <c r="N69" s="30">
        <f>N68*B69/100</f>
        <v>0</v>
      </c>
      <c r="O69" s="30">
        <f>O68*B69/100</f>
        <v>0</v>
      </c>
      <c r="P69" s="30">
        <f>P68*B69/100</f>
        <v>0</v>
      </c>
      <c r="Q69" s="30">
        <f>Q68*B69/100</f>
        <v>0</v>
      </c>
      <c r="R69" s="30">
        <f>R68*B69/100</f>
        <v>0</v>
      </c>
      <c r="S69" s="30">
        <f>S68*B69/100</f>
        <v>0</v>
      </c>
      <c r="T69" s="30">
        <f>T68*B69/100</f>
        <v>80</v>
      </c>
      <c r="U69" s="30">
        <f t="shared" ref="U69:U75" si="11">T69*2.5/1000</f>
        <v>0.2</v>
      </c>
      <c r="V69" s="30">
        <f>V68*B69/100</f>
        <v>4.3</v>
      </c>
      <c r="W69" s="30">
        <f>W68*B69/100</f>
        <v>1.4</v>
      </c>
      <c r="X69" s="30">
        <f>X68*B69/100</f>
        <v>0.2</v>
      </c>
      <c r="Y69" s="30">
        <f>Y68*B69/100</f>
        <v>1.8</v>
      </c>
      <c r="Z69" s="30">
        <f>Z68*B69/100</f>
        <v>0</v>
      </c>
      <c r="AA69" s="30">
        <f>AA68*B69/100</f>
        <v>0</v>
      </c>
      <c r="AB69" s="30">
        <f>AB68*B69/100</f>
        <v>0</v>
      </c>
    </row>
    <row r="70" spans="1:28" x14ac:dyDescent="0.25">
      <c r="A70" s="9"/>
      <c r="B70" s="10" t="s">
        <v>59</v>
      </c>
      <c r="C70" s="10">
        <v>0</v>
      </c>
      <c r="D70" s="10">
        <v>0</v>
      </c>
      <c r="E70" s="19">
        <v>291</v>
      </c>
      <c r="F70" s="19">
        <v>23.7</v>
      </c>
      <c r="G70" s="19">
        <v>21.8</v>
      </c>
      <c r="H70" s="19">
        <v>8.2100000000000009</v>
      </c>
      <c r="I70" s="19">
        <v>0</v>
      </c>
      <c r="J70" s="12">
        <f>(J71/B71)*100</f>
        <v>0</v>
      </c>
      <c r="K70" s="19">
        <v>0</v>
      </c>
      <c r="L70" s="20">
        <v>0</v>
      </c>
      <c r="M70" s="20">
        <v>0</v>
      </c>
      <c r="N70" s="20">
        <v>1.01</v>
      </c>
      <c r="O70" s="20">
        <v>0.15</v>
      </c>
      <c r="P70" s="20">
        <v>7.2</v>
      </c>
      <c r="Q70" s="20">
        <v>0</v>
      </c>
      <c r="R70" s="20">
        <v>0.5</v>
      </c>
      <c r="S70" s="20">
        <v>0</v>
      </c>
      <c r="T70" s="20">
        <v>1520</v>
      </c>
      <c r="U70" s="13">
        <f t="shared" si="11"/>
        <v>3.8</v>
      </c>
      <c r="V70" s="20">
        <v>350</v>
      </c>
      <c r="W70" s="20">
        <v>7</v>
      </c>
      <c r="X70" s="20">
        <v>21</v>
      </c>
      <c r="Y70" s="20">
        <v>180</v>
      </c>
      <c r="Z70" s="20">
        <v>0.6</v>
      </c>
      <c r="AA70" s="20">
        <v>1.8</v>
      </c>
      <c r="AB70" s="20">
        <v>12</v>
      </c>
    </row>
    <row r="71" spans="1:28" x14ac:dyDescent="0.25">
      <c r="A71" s="27"/>
      <c r="B71" s="28">
        <v>50</v>
      </c>
      <c r="C71" s="28">
        <v>0</v>
      </c>
      <c r="D71" s="28">
        <v>0</v>
      </c>
      <c r="E71" s="29">
        <f>E70*B71/100</f>
        <v>145.5</v>
      </c>
      <c r="F71" s="29">
        <f>F70*B71/100</f>
        <v>11.85</v>
      </c>
      <c r="G71" s="29">
        <f>G70*B71/100</f>
        <v>10.9</v>
      </c>
      <c r="H71" s="29">
        <f>H70*B71/100</f>
        <v>4.1050000000000004</v>
      </c>
      <c r="I71" s="29">
        <f>I70*B71/100</f>
        <v>0</v>
      </c>
      <c r="J71" s="29">
        <v>0</v>
      </c>
      <c r="K71" s="29">
        <f>K70*B71/100</f>
        <v>0</v>
      </c>
      <c r="L71" s="30">
        <f>L70*B71/100</f>
        <v>0</v>
      </c>
      <c r="M71" s="30">
        <f>M70*B71/100</f>
        <v>0</v>
      </c>
      <c r="N71" s="30">
        <f>N70*B71/100</f>
        <v>0.505</v>
      </c>
      <c r="O71" s="30">
        <f>O70*B71/100</f>
        <v>7.4999999999999997E-2</v>
      </c>
      <c r="P71" s="30">
        <f>P70*B71/100</f>
        <v>3.6</v>
      </c>
      <c r="Q71" s="30">
        <f>Q70*B71/100</f>
        <v>0</v>
      </c>
      <c r="R71" s="30">
        <f>R70*B71/100</f>
        <v>0.25</v>
      </c>
      <c r="S71" s="30">
        <f>S70*B71/100</f>
        <v>0</v>
      </c>
      <c r="T71" s="30">
        <f>T70*B71/100</f>
        <v>760</v>
      </c>
      <c r="U71" s="30">
        <f t="shared" si="11"/>
        <v>1.9</v>
      </c>
      <c r="V71" s="30">
        <f>V70*B71/100</f>
        <v>175</v>
      </c>
      <c r="W71" s="30">
        <f>W70*B71/100</f>
        <v>3.5</v>
      </c>
      <c r="X71" s="30">
        <f>X70*B71/100</f>
        <v>10.5</v>
      </c>
      <c r="Y71" s="30">
        <f>Y70*B71/100</f>
        <v>90</v>
      </c>
      <c r="Z71" s="30">
        <f>Z70*B71/100</f>
        <v>0.3</v>
      </c>
      <c r="AA71" s="30">
        <f>AA70*B71/100</f>
        <v>0.9</v>
      </c>
      <c r="AB71" s="30">
        <f>AB70*B71/100</f>
        <v>6</v>
      </c>
    </row>
    <row r="72" spans="1:28" x14ac:dyDescent="0.25">
      <c r="A72" s="9"/>
      <c r="B72" s="10" t="s">
        <v>60</v>
      </c>
      <c r="C72" s="10">
        <v>0</v>
      </c>
      <c r="D72" s="10">
        <v>0</v>
      </c>
      <c r="E72" s="19">
        <v>108</v>
      </c>
      <c r="F72" s="19">
        <v>2.1</v>
      </c>
      <c r="G72" s="19">
        <v>0</v>
      </c>
      <c r="H72" s="19">
        <v>0</v>
      </c>
      <c r="I72" s="19">
        <v>26.6</v>
      </c>
      <c r="J72" s="12">
        <f>(J73/B73)*100</f>
        <v>25.535999999999998</v>
      </c>
      <c r="K72" s="19">
        <v>19.5</v>
      </c>
      <c r="L72" s="20">
        <v>0.9</v>
      </c>
      <c r="M72" s="20">
        <v>79</v>
      </c>
      <c r="N72" s="20">
        <v>1</v>
      </c>
      <c r="O72" s="20">
        <v>0.09</v>
      </c>
      <c r="P72" s="20">
        <v>2.1</v>
      </c>
      <c r="Q72" s="20">
        <v>2</v>
      </c>
      <c r="R72" s="20">
        <v>0</v>
      </c>
      <c r="S72" s="20">
        <v>1</v>
      </c>
      <c r="T72" s="20">
        <v>1200</v>
      </c>
      <c r="U72" s="13">
        <f t="shared" si="11"/>
        <v>3</v>
      </c>
      <c r="V72" s="20">
        <v>590</v>
      </c>
      <c r="W72" s="20">
        <v>25</v>
      </c>
      <c r="X72" s="20">
        <v>19</v>
      </c>
      <c r="Y72" s="20">
        <v>43</v>
      </c>
      <c r="Z72" s="20">
        <v>1.2</v>
      </c>
      <c r="AA72" s="20">
        <v>0.1</v>
      </c>
      <c r="AB72" s="20">
        <v>0</v>
      </c>
    </row>
    <row r="73" spans="1:28" x14ac:dyDescent="0.25">
      <c r="A73" s="27"/>
      <c r="B73" s="28">
        <v>10</v>
      </c>
      <c r="C73" s="28">
        <v>0</v>
      </c>
      <c r="D73" s="28">
        <v>0</v>
      </c>
      <c r="E73" s="29">
        <f>E72*B73/100</f>
        <v>10.8</v>
      </c>
      <c r="F73" s="29">
        <f>F72*B73/100</f>
        <v>0.21</v>
      </c>
      <c r="G73" s="29">
        <f>G72*B73/100</f>
        <v>0</v>
      </c>
      <c r="H73" s="29">
        <f>H72*B73/100</f>
        <v>0</v>
      </c>
      <c r="I73" s="29">
        <f>I72*B73/100</f>
        <v>2.66</v>
      </c>
      <c r="J73" s="29">
        <f>I73*0.96</f>
        <v>2.5535999999999999</v>
      </c>
      <c r="K73" s="29">
        <f>K72*B73/100</f>
        <v>1.95</v>
      </c>
      <c r="L73" s="30">
        <f>L72*B73/100</f>
        <v>0.09</v>
      </c>
      <c r="M73" s="30">
        <f>M72*B73/100</f>
        <v>7.9</v>
      </c>
      <c r="N73" s="30">
        <f>N72*B73/100</f>
        <v>0.1</v>
      </c>
      <c r="O73" s="30">
        <f>O72*B73/100</f>
        <v>8.9999999999999993E-3</v>
      </c>
      <c r="P73" s="30">
        <f>P72*B73/100</f>
        <v>0.21</v>
      </c>
      <c r="Q73" s="30">
        <f>Q72*B73/100</f>
        <v>0.2</v>
      </c>
      <c r="R73" s="30">
        <f>R72*B73/100</f>
        <v>0</v>
      </c>
      <c r="S73" s="30">
        <f>S72*B73/100</f>
        <v>0.1</v>
      </c>
      <c r="T73" s="30">
        <f>T72*B73/100</f>
        <v>120</v>
      </c>
      <c r="U73" s="30">
        <f t="shared" si="11"/>
        <v>0.3</v>
      </c>
      <c r="V73" s="30">
        <f>V72*B73/100</f>
        <v>59</v>
      </c>
      <c r="W73" s="30">
        <f>W72*B73/100</f>
        <v>2.5</v>
      </c>
      <c r="X73" s="30">
        <f>X72*B73/100</f>
        <v>1.9</v>
      </c>
      <c r="Y73" s="30">
        <f>Y72*B73/100</f>
        <v>4.3</v>
      </c>
      <c r="Z73" s="30">
        <f>Z72*B73/100</f>
        <v>0.12</v>
      </c>
      <c r="AA73" s="30">
        <f>AA72*B73/100</f>
        <v>0.01</v>
      </c>
      <c r="AB73" s="30">
        <f>AB72*B73/100</f>
        <v>0</v>
      </c>
    </row>
    <row r="74" spans="1:28" x14ac:dyDescent="0.25">
      <c r="A74" s="9"/>
      <c r="B74" s="10" t="s">
        <v>33</v>
      </c>
      <c r="C74" s="10">
        <v>0</v>
      </c>
      <c r="D74" s="10">
        <v>0</v>
      </c>
      <c r="E74" s="19">
        <v>36</v>
      </c>
      <c r="F74" s="19">
        <v>0.5</v>
      </c>
      <c r="G74" s="19">
        <v>0.1</v>
      </c>
      <c r="H74" s="19">
        <v>0.02</v>
      </c>
      <c r="I74" s="19">
        <v>8.9</v>
      </c>
      <c r="J74" s="12">
        <f>(J75/B75)*100</f>
        <v>8.9</v>
      </c>
      <c r="K74" s="19">
        <v>8.9</v>
      </c>
      <c r="L74" s="20">
        <v>0.1</v>
      </c>
      <c r="M74" s="20">
        <v>3</v>
      </c>
      <c r="N74" s="20">
        <v>0.08</v>
      </c>
      <c r="O74" s="20">
        <v>0.02</v>
      </c>
      <c r="P74" s="20">
        <v>0.2</v>
      </c>
      <c r="Q74" s="20">
        <v>43</v>
      </c>
      <c r="R74" s="20">
        <v>0</v>
      </c>
      <c r="S74" s="20">
        <v>23</v>
      </c>
      <c r="T74" s="20">
        <v>10</v>
      </c>
      <c r="U74" s="13">
        <f t="shared" si="11"/>
        <v>2.5000000000000001E-2</v>
      </c>
      <c r="V74" s="20">
        <v>150</v>
      </c>
      <c r="W74" s="20">
        <v>10</v>
      </c>
      <c r="X74" s="20">
        <v>8</v>
      </c>
      <c r="Y74" s="20">
        <v>13</v>
      </c>
      <c r="Z74" s="20">
        <v>0.2</v>
      </c>
      <c r="AA74" s="20">
        <v>0</v>
      </c>
      <c r="AB74" s="20">
        <v>1</v>
      </c>
    </row>
    <row r="75" spans="1:28" x14ac:dyDescent="0.25">
      <c r="A75" s="27"/>
      <c r="B75" s="28">
        <v>150</v>
      </c>
      <c r="C75" s="28">
        <v>1</v>
      </c>
      <c r="D75" s="28">
        <v>80</v>
      </c>
      <c r="E75" s="29">
        <f>E74*B75/100</f>
        <v>54</v>
      </c>
      <c r="F75" s="29">
        <f>F74*B75/100</f>
        <v>0.75</v>
      </c>
      <c r="G75" s="29">
        <f>G74*B75/100</f>
        <v>0.15</v>
      </c>
      <c r="H75" s="29">
        <f>H74*B75/100</f>
        <v>0.03</v>
      </c>
      <c r="I75" s="29">
        <f>I74*B75/100</f>
        <v>13.35</v>
      </c>
      <c r="J75" s="29">
        <v>13.35</v>
      </c>
      <c r="K75" s="29">
        <f>K74*B75/100</f>
        <v>13.35</v>
      </c>
      <c r="L75" s="30">
        <f>L74*B75/100</f>
        <v>0.15</v>
      </c>
      <c r="M75" s="30">
        <f>M74*B75/100</f>
        <v>4.5</v>
      </c>
      <c r="N75" s="30">
        <f>N74*B75/100</f>
        <v>0.12</v>
      </c>
      <c r="O75" s="30">
        <f>O74*B75/100</f>
        <v>0.03</v>
      </c>
      <c r="P75" s="30">
        <f>P74*B75/100</f>
        <v>0.3</v>
      </c>
      <c r="Q75" s="30">
        <f>Q74*B75/100</f>
        <v>64.5</v>
      </c>
      <c r="R75" s="30">
        <f>R74*B75/100</f>
        <v>0</v>
      </c>
      <c r="S75" s="30">
        <f>S74*B75/100</f>
        <v>34.5</v>
      </c>
      <c r="T75" s="30">
        <f>T74*B75/100</f>
        <v>15</v>
      </c>
      <c r="U75" s="30">
        <f t="shared" si="11"/>
        <v>3.7499999999999999E-2</v>
      </c>
      <c r="V75" s="30">
        <f>V74*B75/100</f>
        <v>225</v>
      </c>
      <c r="W75" s="30">
        <f>W74*B75/100</f>
        <v>15</v>
      </c>
      <c r="X75" s="30">
        <f>X74*B75/100</f>
        <v>12</v>
      </c>
      <c r="Y75" s="30">
        <f>Y74*B75/100</f>
        <v>19.5</v>
      </c>
      <c r="Z75" s="30">
        <f>Z74*B75/100</f>
        <v>0.3</v>
      </c>
      <c r="AA75" s="30">
        <f>AA74*B75/100</f>
        <v>0</v>
      </c>
      <c r="AB75" s="30">
        <f>AB74*B75/100</f>
        <v>1.5</v>
      </c>
    </row>
    <row r="76" spans="1:28" x14ac:dyDescent="0.25">
      <c r="A76" s="21" t="s">
        <v>34</v>
      </c>
      <c r="B76" s="22">
        <f t="shared" ref="B76:AB76" si="12">B67+B69+B71+B73+B75</f>
        <v>268</v>
      </c>
      <c r="C76" s="22">
        <f t="shared" si="12"/>
        <v>1</v>
      </c>
      <c r="D76" s="22">
        <f t="shared" si="12"/>
        <v>80</v>
      </c>
      <c r="E76" s="23">
        <f t="shared" si="12"/>
        <v>389.62</v>
      </c>
      <c r="F76" s="23">
        <f t="shared" si="12"/>
        <v>17.852</v>
      </c>
      <c r="G76" s="23">
        <f t="shared" si="12"/>
        <v>19.483999999999998</v>
      </c>
      <c r="H76" s="23">
        <f t="shared" si="12"/>
        <v>6.0460000000000012</v>
      </c>
      <c r="I76" s="23">
        <f t="shared" si="12"/>
        <v>38.217999999999996</v>
      </c>
      <c r="J76" s="23">
        <f t="shared" si="12"/>
        <v>17.31128</v>
      </c>
      <c r="K76" s="23">
        <f t="shared" si="12"/>
        <v>15.299999999999999</v>
      </c>
      <c r="L76" s="24">
        <f t="shared" si="12"/>
        <v>2.3519999999999999</v>
      </c>
      <c r="M76" s="24">
        <f t="shared" si="12"/>
        <v>49.199999999999996</v>
      </c>
      <c r="N76" s="24">
        <f t="shared" si="12"/>
        <v>0.84499999999999997</v>
      </c>
      <c r="O76" s="24">
        <f t="shared" si="12"/>
        <v>0.13800000000000001</v>
      </c>
      <c r="P76" s="24">
        <f t="shared" si="12"/>
        <v>5.9339999999999993</v>
      </c>
      <c r="Q76" s="24">
        <f t="shared" si="12"/>
        <v>64.7</v>
      </c>
      <c r="R76" s="24">
        <f t="shared" si="12"/>
        <v>0.25</v>
      </c>
      <c r="S76" s="24">
        <f t="shared" si="12"/>
        <v>61.96</v>
      </c>
      <c r="T76" s="24">
        <f t="shared" si="12"/>
        <v>1191</v>
      </c>
      <c r="U76" s="24">
        <f t="shared" si="12"/>
        <v>2.9774999999999996</v>
      </c>
      <c r="V76" s="24">
        <f t="shared" si="12"/>
        <v>582.34</v>
      </c>
      <c r="W76" s="24">
        <f t="shared" si="12"/>
        <v>64.16</v>
      </c>
      <c r="X76" s="24">
        <f t="shared" si="12"/>
        <v>53.88</v>
      </c>
      <c r="Y76" s="24">
        <f t="shared" si="12"/>
        <v>210.16000000000003</v>
      </c>
      <c r="Z76" s="24">
        <f t="shared" si="12"/>
        <v>1.8720000000000001</v>
      </c>
      <c r="AA76" s="24">
        <f t="shared" si="12"/>
        <v>1.726</v>
      </c>
      <c r="AB76" s="24">
        <f t="shared" si="12"/>
        <v>10.86</v>
      </c>
    </row>
    <row r="77" spans="1:28" x14ac:dyDescent="0.25">
      <c r="A77" s="9" t="s">
        <v>35</v>
      </c>
      <c r="B77" s="10"/>
      <c r="C77" s="10"/>
      <c r="D77" s="10"/>
      <c r="E77" s="12"/>
      <c r="F77" s="12"/>
      <c r="G77" s="12"/>
      <c r="H77" s="12"/>
      <c r="I77" s="12"/>
      <c r="J77" s="12"/>
      <c r="K77" s="12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</row>
    <row r="78" spans="1:28" x14ac:dyDescent="0.25">
      <c r="A78" s="9" t="s">
        <v>199</v>
      </c>
      <c r="B78" s="10"/>
      <c r="C78" s="10"/>
      <c r="D78" s="10"/>
      <c r="E78" s="12"/>
      <c r="F78" s="12"/>
      <c r="G78" s="12"/>
      <c r="H78" s="12"/>
      <c r="I78" s="12"/>
      <c r="J78" s="12"/>
      <c r="K78" s="12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</row>
    <row r="79" spans="1:28" x14ac:dyDescent="0.25">
      <c r="A79" s="9"/>
      <c r="B79" s="10" t="s">
        <v>58</v>
      </c>
      <c r="C79" s="10"/>
      <c r="D79" s="10"/>
      <c r="E79" s="19">
        <v>244</v>
      </c>
      <c r="F79" s="19">
        <v>10.4</v>
      </c>
      <c r="G79" s="19">
        <v>3.3</v>
      </c>
      <c r="H79" s="19">
        <v>0.6</v>
      </c>
      <c r="I79" s="19">
        <v>46.1</v>
      </c>
      <c r="J79" s="12">
        <f>(J80/B80)*100</f>
        <v>2.766</v>
      </c>
      <c r="K79" s="19">
        <v>0</v>
      </c>
      <c r="L79" s="20">
        <v>4.4000000000000004</v>
      </c>
      <c r="M79" s="20">
        <v>0</v>
      </c>
      <c r="N79" s="20">
        <v>0.25</v>
      </c>
      <c r="O79" s="20">
        <v>0.05</v>
      </c>
      <c r="P79" s="20">
        <v>3.8</v>
      </c>
      <c r="Q79" s="20">
        <v>0</v>
      </c>
      <c r="R79" s="20">
        <v>0</v>
      </c>
      <c r="S79" s="20">
        <v>57</v>
      </c>
      <c r="T79" s="20">
        <v>450</v>
      </c>
      <c r="U79" s="13">
        <f>T79*2.5/1000</f>
        <v>1.125</v>
      </c>
      <c r="V79" s="20">
        <v>248</v>
      </c>
      <c r="W79" s="20">
        <v>87</v>
      </c>
      <c r="X79" s="20">
        <v>61</v>
      </c>
      <c r="Y79" s="20">
        <v>197</v>
      </c>
      <c r="Z79" s="20">
        <v>2.4</v>
      </c>
      <c r="AA79" s="20">
        <v>1.7</v>
      </c>
      <c r="AB79" s="20">
        <v>7</v>
      </c>
    </row>
    <row r="80" spans="1:28" x14ac:dyDescent="0.25">
      <c r="A80" s="27"/>
      <c r="B80" s="28">
        <v>48</v>
      </c>
      <c r="C80" s="28">
        <v>0</v>
      </c>
      <c r="D80" s="28">
        <v>0</v>
      </c>
      <c r="E80" s="29">
        <f>E79*B80/100</f>
        <v>117.12</v>
      </c>
      <c r="F80" s="29">
        <f>F79*B80/100</f>
        <v>4.9920000000000009</v>
      </c>
      <c r="G80" s="29">
        <f>G79*B80/100</f>
        <v>1.5839999999999999</v>
      </c>
      <c r="H80" s="29">
        <f>H79*B80/100</f>
        <v>0.28799999999999998</v>
      </c>
      <c r="I80" s="29">
        <f>I79*B80/100</f>
        <v>22.128</v>
      </c>
      <c r="J80" s="29">
        <f>I80*0.06</f>
        <v>1.32768</v>
      </c>
      <c r="K80" s="29">
        <f>K79*B80/100</f>
        <v>0</v>
      </c>
      <c r="L80" s="30">
        <f>L79*B80/100</f>
        <v>2.1120000000000001</v>
      </c>
      <c r="M80" s="30">
        <f>M79*B80/100</f>
        <v>0</v>
      </c>
      <c r="N80" s="30">
        <f>N79*B80/100</f>
        <v>0.12</v>
      </c>
      <c r="O80" s="30">
        <f>O79*B80/100</f>
        <v>2.4000000000000004E-2</v>
      </c>
      <c r="P80" s="30">
        <f>P79*B80/100</f>
        <v>1.8239999999999998</v>
      </c>
      <c r="Q80" s="30">
        <f>Q79*B80/100</f>
        <v>0</v>
      </c>
      <c r="R80" s="30">
        <f>R79*B80/100</f>
        <v>0</v>
      </c>
      <c r="S80" s="30">
        <f>S79*B80/100</f>
        <v>27.36</v>
      </c>
      <c r="T80" s="30">
        <f>T79*B80/100</f>
        <v>216</v>
      </c>
      <c r="U80" s="30">
        <f t="shared" ref="U80:U86" si="13">T80*2.5/1000</f>
        <v>0.54</v>
      </c>
      <c r="V80" s="30">
        <f>V79*B80/100</f>
        <v>119.04</v>
      </c>
      <c r="W80" s="30">
        <f>W79*B80/100</f>
        <v>41.76</v>
      </c>
      <c r="X80" s="30">
        <f>X79*B80/100</f>
        <v>29.28</v>
      </c>
      <c r="Y80" s="30">
        <f>Y79*B80/100</f>
        <v>94.56</v>
      </c>
      <c r="Z80" s="30">
        <f>Z79*B80/100</f>
        <v>1.1519999999999999</v>
      </c>
      <c r="AA80" s="30">
        <f>AA79*B80/100</f>
        <v>0.81599999999999995</v>
      </c>
      <c r="AB80" s="30">
        <f>AB79*B80/100</f>
        <v>3.36</v>
      </c>
    </row>
    <row r="81" spans="1:28" x14ac:dyDescent="0.25">
      <c r="A81" s="9"/>
      <c r="B81" s="10" t="s">
        <v>32</v>
      </c>
      <c r="C81" s="10">
        <v>0</v>
      </c>
      <c r="D81" s="10">
        <v>0</v>
      </c>
      <c r="E81" s="19">
        <v>622</v>
      </c>
      <c r="F81" s="19">
        <v>0.5</v>
      </c>
      <c r="G81" s="19">
        <v>68.5</v>
      </c>
      <c r="H81" s="19">
        <v>16.23</v>
      </c>
      <c r="I81" s="19">
        <v>0.8</v>
      </c>
      <c r="J81" s="12">
        <f>(J82/B82)*100</f>
        <v>0.8</v>
      </c>
      <c r="K81" s="19">
        <v>0</v>
      </c>
      <c r="L81" s="20">
        <v>0</v>
      </c>
      <c r="M81" s="20">
        <v>368</v>
      </c>
      <c r="N81" s="20">
        <v>0</v>
      </c>
      <c r="O81" s="20">
        <v>0</v>
      </c>
      <c r="P81" s="20">
        <v>0</v>
      </c>
      <c r="Q81" s="20">
        <v>0</v>
      </c>
      <c r="R81" s="20">
        <v>0</v>
      </c>
      <c r="S81" s="20">
        <v>0</v>
      </c>
      <c r="T81" s="20">
        <v>800</v>
      </c>
      <c r="U81" s="13">
        <f>T81*2.5/1000</f>
        <v>2</v>
      </c>
      <c r="V81" s="20">
        <v>43</v>
      </c>
      <c r="W81" s="20">
        <v>14</v>
      </c>
      <c r="X81" s="20">
        <v>2</v>
      </c>
      <c r="Y81" s="20">
        <v>18</v>
      </c>
      <c r="Z81" s="20">
        <v>0</v>
      </c>
      <c r="AA81" s="20">
        <v>0</v>
      </c>
      <c r="AB81" s="20">
        <v>0</v>
      </c>
    </row>
    <row r="82" spans="1:28" x14ac:dyDescent="0.25">
      <c r="A82" s="27"/>
      <c r="B82" s="28">
        <v>10</v>
      </c>
      <c r="C82" s="28">
        <v>0</v>
      </c>
      <c r="D82" s="28">
        <v>0</v>
      </c>
      <c r="E82" s="29">
        <f>E81*B82/100</f>
        <v>62.2</v>
      </c>
      <c r="F82" s="29">
        <f>F81*B82/100</f>
        <v>0.05</v>
      </c>
      <c r="G82" s="29">
        <f>G81*B82/100</f>
        <v>6.85</v>
      </c>
      <c r="H82" s="29">
        <f>H81*B82/100</f>
        <v>1.6230000000000002</v>
      </c>
      <c r="I82" s="29">
        <f>I81*B82/100</f>
        <v>0.08</v>
      </c>
      <c r="J82" s="29">
        <v>0.08</v>
      </c>
      <c r="K82" s="29">
        <f>K81*B82/100</f>
        <v>0</v>
      </c>
      <c r="L82" s="30">
        <f>L81*B82/100</f>
        <v>0</v>
      </c>
      <c r="M82" s="30">
        <f>M81*B82/100</f>
        <v>36.799999999999997</v>
      </c>
      <c r="N82" s="30">
        <f>N81*B82/100</f>
        <v>0</v>
      </c>
      <c r="O82" s="30">
        <f>O81*B82/100</f>
        <v>0</v>
      </c>
      <c r="P82" s="30">
        <f>P81*B82/100</f>
        <v>0</v>
      </c>
      <c r="Q82" s="30">
        <f>Q81*B82/100</f>
        <v>0</v>
      </c>
      <c r="R82" s="30">
        <f>R81*B82/100</f>
        <v>0</v>
      </c>
      <c r="S82" s="30">
        <f>S81*B82/100</f>
        <v>0</v>
      </c>
      <c r="T82" s="30">
        <f>T81*B82/100</f>
        <v>80</v>
      </c>
      <c r="U82" s="30">
        <f t="shared" si="13"/>
        <v>0.2</v>
      </c>
      <c r="V82" s="30">
        <f>V81*B82/100</f>
        <v>4.3</v>
      </c>
      <c r="W82" s="30">
        <f>W81*B82/100</f>
        <v>1.4</v>
      </c>
      <c r="X82" s="30">
        <f>X81*B82/100</f>
        <v>0.2</v>
      </c>
      <c r="Y82" s="30">
        <f>Y81*B82/100</f>
        <v>1.8</v>
      </c>
      <c r="Z82" s="30">
        <f>Z81*B82/100</f>
        <v>0</v>
      </c>
      <c r="AA82" s="30">
        <f>AA81*B82/100</f>
        <v>0</v>
      </c>
      <c r="AB82" s="30">
        <f>AB81*B82/100</f>
        <v>0</v>
      </c>
    </row>
    <row r="83" spans="1:28" x14ac:dyDescent="0.25">
      <c r="A83" s="9"/>
      <c r="B83" s="10" t="s">
        <v>61</v>
      </c>
      <c r="C83" s="10">
        <v>0</v>
      </c>
      <c r="D83" s="10">
        <v>0</v>
      </c>
      <c r="E83" s="19">
        <v>61</v>
      </c>
      <c r="F83" s="19">
        <v>1</v>
      </c>
      <c r="G83" s="19">
        <v>3</v>
      </c>
      <c r="H83" s="19">
        <v>0.4</v>
      </c>
      <c r="I83" s="19">
        <v>8</v>
      </c>
      <c r="J83" s="12">
        <f>(J84/B84)*100</f>
        <v>5.2</v>
      </c>
      <c r="K83" s="19">
        <v>2.6</v>
      </c>
      <c r="L83" s="20">
        <v>0.7</v>
      </c>
      <c r="M83" s="20">
        <v>35</v>
      </c>
      <c r="N83" s="20">
        <v>0.03</v>
      </c>
      <c r="O83" s="20">
        <v>0.02</v>
      </c>
      <c r="P83" s="20">
        <v>0.5</v>
      </c>
      <c r="Q83" s="20">
        <v>0</v>
      </c>
      <c r="R83" s="20">
        <v>0</v>
      </c>
      <c r="S83" s="20">
        <v>12</v>
      </c>
      <c r="T83" s="20">
        <v>270</v>
      </c>
      <c r="U83" s="13">
        <f t="shared" si="13"/>
        <v>0.67500000000000004</v>
      </c>
      <c r="V83" s="20">
        <v>151</v>
      </c>
      <c r="W83" s="20">
        <v>11</v>
      </c>
      <c r="X83" s="20">
        <v>7</v>
      </c>
      <c r="Y83" s="20">
        <v>17</v>
      </c>
      <c r="Z83" s="20">
        <v>0.5</v>
      </c>
      <c r="AA83" s="20">
        <v>0.1</v>
      </c>
      <c r="AB83" s="20">
        <v>0</v>
      </c>
    </row>
    <row r="84" spans="1:28" x14ac:dyDescent="0.25">
      <c r="A84" s="27"/>
      <c r="B84" s="28">
        <v>200</v>
      </c>
      <c r="C84" s="28">
        <v>0</v>
      </c>
      <c r="D84" s="28">
        <v>0</v>
      </c>
      <c r="E84" s="29">
        <f>E83*B84/100</f>
        <v>122</v>
      </c>
      <c r="F84" s="29">
        <f>F83*B84/100</f>
        <v>2</v>
      </c>
      <c r="G84" s="29">
        <f>G83*B84/100</f>
        <v>6</v>
      </c>
      <c r="H84" s="29">
        <f>H83*B84/100</f>
        <v>0.8</v>
      </c>
      <c r="I84" s="29">
        <f>I83*B84/100</f>
        <v>16</v>
      </c>
      <c r="J84" s="29">
        <v>10.4</v>
      </c>
      <c r="K84" s="29">
        <f>J84</f>
        <v>10.4</v>
      </c>
      <c r="L84" s="30">
        <f>L83*B84/100</f>
        <v>1.4</v>
      </c>
      <c r="M84" s="30">
        <f>M83*B84/100</f>
        <v>70</v>
      </c>
      <c r="N84" s="30">
        <f>N83*B84/100</f>
        <v>0.06</v>
      </c>
      <c r="O84" s="30">
        <f>O83*B84/100</f>
        <v>0.04</v>
      </c>
      <c r="P84" s="30">
        <f>P83*B84/100</f>
        <v>1</v>
      </c>
      <c r="Q84" s="30">
        <f>Q83*B84/100</f>
        <v>0</v>
      </c>
      <c r="R84" s="30">
        <f>R83*B84/100</f>
        <v>0</v>
      </c>
      <c r="S84" s="30">
        <f>S83*B84/100</f>
        <v>24</v>
      </c>
      <c r="T84" s="30">
        <f>T83*B84/100</f>
        <v>540</v>
      </c>
      <c r="U84" s="30">
        <f t="shared" si="13"/>
        <v>1.35</v>
      </c>
      <c r="V84" s="30">
        <f>V83*B84/100</f>
        <v>302</v>
      </c>
      <c r="W84" s="30">
        <f>W83*B84/100</f>
        <v>22</v>
      </c>
      <c r="X84" s="30">
        <f>X83*B84/100</f>
        <v>14</v>
      </c>
      <c r="Y84" s="30">
        <f>Y83*B84/100</f>
        <v>34</v>
      </c>
      <c r="Z84" s="30">
        <f>Z83*B84/100</f>
        <v>1</v>
      </c>
      <c r="AA84" s="30">
        <f>AA83*B84/100</f>
        <v>0.2</v>
      </c>
      <c r="AB84" s="30">
        <f>AB83*B84/100</f>
        <v>0</v>
      </c>
    </row>
    <row r="85" spans="1:28" hidden="1" x14ac:dyDescent="0.25">
      <c r="A85" s="9"/>
      <c r="B85" s="10" t="s">
        <v>62</v>
      </c>
      <c r="C85" s="10">
        <v>0</v>
      </c>
      <c r="D85" s="10">
        <v>0</v>
      </c>
      <c r="E85" s="19">
        <v>497</v>
      </c>
      <c r="F85" s="19">
        <v>6.6</v>
      </c>
      <c r="G85" s="19">
        <v>24.1</v>
      </c>
      <c r="H85" s="19">
        <v>12.16</v>
      </c>
      <c r="I85" s="19">
        <v>68.2</v>
      </c>
      <c r="J85" s="19"/>
      <c r="K85" s="19">
        <v>26.3</v>
      </c>
      <c r="L85" s="20">
        <v>2.2000000000000002</v>
      </c>
      <c r="M85" s="20">
        <v>0</v>
      </c>
      <c r="N85" s="20">
        <v>0.08</v>
      </c>
      <c r="O85" s="20">
        <v>0.11</v>
      </c>
      <c r="P85" s="20">
        <v>1.3</v>
      </c>
      <c r="Q85" s="20">
        <v>0</v>
      </c>
      <c r="R85" s="20">
        <v>0</v>
      </c>
      <c r="S85" s="20">
        <v>13</v>
      </c>
      <c r="T85" s="20">
        <v>430</v>
      </c>
      <c r="U85" s="13">
        <f t="shared" si="13"/>
        <v>1.075</v>
      </c>
      <c r="V85" s="20">
        <v>210</v>
      </c>
      <c r="W85" s="20">
        <v>84</v>
      </c>
      <c r="X85" s="20">
        <v>41</v>
      </c>
      <c r="Y85" s="20">
        <v>130</v>
      </c>
      <c r="Z85" s="20">
        <v>2.1</v>
      </c>
      <c r="AA85" s="20">
        <v>1</v>
      </c>
      <c r="AB85" s="20">
        <v>2</v>
      </c>
    </row>
    <row r="86" spans="1:28" hidden="1" x14ac:dyDescent="0.25">
      <c r="A86" s="27"/>
      <c r="B86" s="31">
        <v>0</v>
      </c>
      <c r="C86" s="28">
        <v>0</v>
      </c>
      <c r="D86" s="28">
        <v>0</v>
      </c>
      <c r="E86" s="29">
        <f>E85*B86/100</f>
        <v>0</v>
      </c>
      <c r="F86" s="29">
        <f>F85*B86/100</f>
        <v>0</v>
      </c>
      <c r="G86" s="29">
        <f>G85*B86/100</f>
        <v>0</v>
      </c>
      <c r="H86" s="29">
        <f>H85*B86/100</f>
        <v>0</v>
      </c>
      <c r="I86" s="29">
        <f>I85*B86/100</f>
        <v>0</v>
      </c>
      <c r="J86" s="29"/>
      <c r="K86" s="29">
        <f>K85*B86/100</f>
        <v>0</v>
      </c>
      <c r="L86" s="30">
        <f>L85*B86/100</f>
        <v>0</v>
      </c>
      <c r="M86" s="30">
        <f>M85*B86/100</f>
        <v>0</v>
      </c>
      <c r="N86" s="30">
        <f>N85*B86/100</f>
        <v>0</v>
      </c>
      <c r="O86" s="30">
        <f>O85*B86/100</f>
        <v>0</v>
      </c>
      <c r="P86" s="30">
        <f>P85*B86/100</f>
        <v>0</v>
      </c>
      <c r="Q86" s="30">
        <f>Q85*B86/100</f>
        <v>0</v>
      </c>
      <c r="R86" s="30">
        <f>R85*B86/100</f>
        <v>0</v>
      </c>
      <c r="S86" s="30">
        <f>S85*B86/100</f>
        <v>0</v>
      </c>
      <c r="T86" s="30">
        <f>T85*B86/100</f>
        <v>0</v>
      </c>
      <c r="U86" s="30">
        <f t="shared" si="13"/>
        <v>0</v>
      </c>
      <c r="V86" s="30">
        <f>V85*B86/100</f>
        <v>0</v>
      </c>
      <c r="W86" s="30">
        <f>W85*B86/100</f>
        <v>0</v>
      </c>
      <c r="X86" s="30">
        <f>X85*B86/100</f>
        <v>0</v>
      </c>
      <c r="Y86" s="30">
        <f>Y85*B86/100</f>
        <v>0</v>
      </c>
      <c r="Z86" s="30">
        <f>Z85*B86/100</f>
        <v>0</v>
      </c>
      <c r="AA86" s="30">
        <f>AA85*B86/100</f>
        <v>0</v>
      </c>
      <c r="AB86" s="30">
        <f>AB85*B86/100</f>
        <v>0</v>
      </c>
    </row>
    <row r="87" spans="1:28" x14ac:dyDescent="0.25">
      <c r="A87" s="21" t="s">
        <v>34</v>
      </c>
      <c r="B87" s="22">
        <f t="shared" ref="B87:AB87" si="14">B80+B82+B84+B86</f>
        <v>258</v>
      </c>
      <c r="C87" s="22">
        <f t="shared" si="14"/>
        <v>0</v>
      </c>
      <c r="D87" s="22">
        <f t="shared" si="14"/>
        <v>0</v>
      </c>
      <c r="E87" s="23">
        <f t="shared" si="14"/>
        <v>301.32</v>
      </c>
      <c r="F87" s="23">
        <f t="shared" si="14"/>
        <v>7.0420000000000007</v>
      </c>
      <c r="G87" s="23">
        <f t="shared" si="14"/>
        <v>14.433999999999999</v>
      </c>
      <c r="H87" s="23">
        <f t="shared" si="14"/>
        <v>2.7110000000000003</v>
      </c>
      <c r="I87" s="23">
        <f t="shared" si="14"/>
        <v>38.207999999999998</v>
      </c>
      <c r="J87" s="23">
        <f t="shared" si="14"/>
        <v>11.807680000000001</v>
      </c>
      <c r="K87" s="23">
        <f t="shared" si="14"/>
        <v>10.4</v>
      </c>
      <c r="L87" s="24">
        <f t="shared" si="14"/>
        <v>3.512</v>
      </c>
      <c r="M87" s="24">
        <f t="shared" si="14"/>
        <v>106.8</v>
      </c>
      <c r="N87" s="24">
        <f t="shared" si="14"/>
        <v>0.18</v>
      </c>
      <c r="O87" s="24">
        <f t="shared" si="14"/>
        <v>6.4000000000000001E-2</v>
      </c>
      <c r="P87" s="24">
        <f t="shared" si="14"/>
        <v>2.8239999999999998</v>
      </c>
      <c r="Q87" s="24">
        <f t="shared" si="14"/>
        <v>0</v>
      </c>
      <c r="R87" s="24">
        <f t="shared" si="14"/>
        <v>0</v>
      </c>
      <c r="S87" s="24">
        <f t="shared" si="14"/>
        <v>51.36</v>
      </c>
      <c r="T87" s="24">
        <f t="shared" si="14"/>
        <v>836</v>
      </c>
      <c r="U87" s="24">
        <f t="shared" si="14"/>
        <v>2.09</v>
      </c>
      <c r="V87" s="24">
        <f t="shared" si="14"/>
        <v>425.34000000000003</v>
      </c>
      <c r="W87" s="24">
        <f t="shared" si="14"/>
        <v>65.16</v>
      </c>
      <c r="X87" s="24">
        <f t="shared" si="14"/>
        <v>43.480000000000004</v>
      </c>
      <c r="Y87" s="24">
        <f t="shared" si="14"/>
        <v>130.36000000000001</v>
      </c>
      <c r="Z87" s="24">
        <f t="shared" si="14"/>
        <v>2.1520000000000001</v>
      </c>
      <c r="AA87" s="24">
        <f t="shared" si="14"/>
        <v>1.016</v>
      </c>
      <c r="AB87" s="24">
        <f t="shared" si="14"/>
        <v>3.36</v>
      </c>
    </row>
    <row r="88" spans="1:28" x14ac:dyDescent="0.25">
      <c r="A88" s="9" t="s">
        <v>40</v>
      </c>
      <c r="B88" s="10"/>
      <c r="C88" s="10"/>
      <c r="D88" s="10"/>
      <c r="E88" s="12"/>
      <c r="F88" s="12"/>
      <c r="G88" s="12"/>
      <c r="H88" s="12"/>
      <c r="I88" s="12"/>
      <c r="J88" s="12"/>
      <c r="K88" s="12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</row>
    <row r="89" spans="1:28" x14ac:dyDescent="0.25">
      <c r="A89" s="9" t="s">
        <v>63</v>
      </c>
      <c r="B89" s="10"/>
      <c r="C89" s="10"/>
      <c r="D89" s="10"/>
      <c r="E89" s="12"/>
      <c r="F89" s="12"/>
      <c r="G89" s="12"/>
      <c r="H89" s="12"/>
      <c r="I89" s="12"/>
      <c r="J89" s="12"/>
      <c r="K89" s="12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</row>
    <row r="90" spans="1:28" x14ac:dyDescent="0.25">
      <c r="A90" s="9"/>
      <c r="B90" s="10" t="s">
        <v>64</v>
      </c>
      <c r="C90" s="10">
        <v>0</v>
      </c>
      <c r="D90" s="10">
        <v>0</v>
      </c>
      <c r="E90" s="19">
        <v>177</v>
      </c>
      <c r="F90" s="19">
        <v>27.3</v>
      </c>
      <c r="G90" s="19">
        <v>7.5</v>
      </c>
      <c r="H90" s="19">
        <v>2.06</v>
      </c>
      <c r="I90" s="19">
        <v>0</v>
      </c>
      <c r="J90" s="12">
        <f>(J91/B91)*100</f>
        <v>0</v>
      </c>
      <c r="K90" s="19">
        <v>0</v>
      </c>
      <c r="L90" s="20">
        <v>0</v>
      </c>
      <c r="M90" s="20">
        <v>11</v>
      </c>
      <c r="N90" s="20">
        <v>7.0000000000000007E-2</v>
      </c>
      <c r="O90" s="20">
        <v>0.16</v>
      </c>
      <c r="P90" s="20">
        <v>9.1999999999999993</v>
      </c>
      <c r="Q90" s="20">
        <v>0</v>
      </c>
      <c r="R90" s="20">
        <v>0</v>
      </c>
      <c r="S90" s="20">
        <v>10</v>
      </c>
      <c r="T90" s="20">
        <v>80</v>
      </c>
      <c r="U90" s="13">
        <f t="shared" ref="U90:U103" si="15">T90*2.5/1000</f>
        <v>0.2</v>
      </c>
      <c r="V90" s="20">
        <v>330</v>
      </c>
      <c r="W90" s="20">
        <v>11</v>
      </c>
      <c r="X90" s="20">
        <v>26</v>
      </c>
      <c r="Y90" s="20">
        <v>220</v>
      </c>
      <c r="Z90" s="20">
        <v>0.7</v>
      </c>
      <c r="AA90" s="20">
        <v>1.5</v>
      </c>
      <c r="AB90" s="20">
        <v>17</v>
      </c>
    </row>
    <row r="91" spans="1:28" x14ac:dyDescent="0.25">
      <c r="A91" s="27"/>
      <c r="B91" s="28">
        <v>100</v>
      </c>
      <c r="C91" s="28">
        <v>0</v>
      </c>
      <c r="D91" s="28">
        <v>0</v>
      </c>
      <c r="E91" s="29">
        <f>E90*B91/100</f>
        <v>177</v>
      </c>
      <c r="F91" s="29">
        <f>F90*B91/100</f>
        <v>27.3</v>
      </c>
      <c r="G91" s="29">
        <f>G90*B91/100</f>
        <v>7.5</v>
      </c>
      <c r="H91" s="29">
        <f>H90*B91/100</f>
        <v>2.06</v>
      </c>
      <c r="I91" s="29">
        <f>I90*B91/100</f>
        <v>0</v>
      </c>
      <c r="J91" s="29">
        <v>0</v>
      </c>
      <c r="K91" s="29">
        <f>K90*B91/100</f>
        <v>0</v>
      </c>
      <c r="L91" s="30">
        <f>L90*B91/100</f>
        <v>0</v>
      </c>
      <c r="M91" s="30">
        <f>M90*B91/100</f>
        <v>11</v>
      </c>
      <c r="N91" s="30">
        <f>N90*B91/100</f>
        <v>7.0000000000000007E-2</v>
      </c>
      <c r="O91" s="30">
        <f>O90*B91/100</f>
        <v>0.16</v>
      </c>
      <c r="P91" s="30">
        <f>P90*B91/100</f>
        <v>9.1999999999999993</v>
      </c>
      <c r="Q91" s="30">
        <f>Q90*B91/100</f>
        <v>0</v>
      </c>
      <c r="R91" s="30">
        <f>R90*B91/100</f>
        <v>0</v>
      </c>
      <c r="S91" s="30">
        <f>S90*B91/100</f>
        <v>10</v>
      </c>
      <c r="T91" s="30">
        <f>T90*B91/100</f>
        <v>80</v>
      </c>
      <c r="U91" s="30">
        <f t="shared" si="15"/>
        <v>0.2</v>
      </c>
      <c r="V91" s="30">
        <f>V90*B91/100</f>
        <v>330</v>
      </c>
      <c r="W91" s="30">
        <f>W90*B91/100</f>
        <v>11</v>
      </c>
      <c r="X91" s="30">
        <f>X90*B91/100</f>
        <v>26</v>
      </c>
      <c r="Y91" s="30">
        <f>Y90*B91/100</f>
        <v>220</v>
      </c>
      <c r="Z91" s="30">
        <f>Z90*B91/100</f>
        <v>0.7</v>
      </c>
      <c r="AA91" s="30">
        <f>AA90*B91/100</f>
        <v>1.5</v>
      </c>
      <c r="AB91" s="30">
        <f>AB90*B91/100</f>
        <v>17</v>
      </c>
    </row>
    <row r="92" spans="1:28" x14ac:dyDescent="0.25">
      <c r="A92" s="9"/>
      <c r="B92" s="10" t="s">
        <v>65</v>
      </c>
      <c r="C92" s="10">
        <v>0</v>
      </c>
      <c r="D92" s="10">
        <v>0</v>
      </c>
      <c r="E92" s="19">
        <v>188</v>
      </c>
      <c r="F92" s="19">
        <v>2.6</v>
      </c>
      <c r="G92" s="19">
        <v>9.4</v>
      </c>
      <c r="H92" s="19">
        <v>1.1299999999999999</v>
      </c>
      <c r="I92" s="19">
        <v>24.6</v>
      </c>
      <c r="J92" s="12">
        <f>(J93/B93)*100</f>
        <v>0.56579999999999997</v>
      </c>
      <c r="K92" s="19">
        <v>0</v>
      </c>
      <c r="L92" s="20">
        <v>1.6</v>
      </c>
      <c r="M92" s="20">
        <v>0</v>
      </c>
      <c r="N92" s="20">
        <v>0.22</v>
      </c>
      <c r="O92" s="20">
        <v>0.01</v>
      </c>
      <c r="P92" s="20">
        <v>0.7</v>
      </c>
      <c r="Q92" s="20">
        <v>6.7</v>
      </c>
      <c r="R92" s="20">
        <v>0</v>
      </c>
      <c r="S92" s="20">
        <v>22</v>
      </c>
      <c r="T92" s="20">
        <v>209</v>
      </c>
      <c r="U92" s="13">
        <f t="shared" si="15"/>
        <v>0.52249999999999996</v>
      </c>
      <c r="V92" s="20">
        <v>325</v>
      </c>
      <c r="W92" s="20">
        <v>12</v>
      </c>
      <c r="X92" s="20">
        <v>18</v>
      </c>
      <c r="Y92" s="20">
        <v>42</v>
      </c>
      <c r="Z92" s="20">
        <v>0.6</v>
      </c>
      <c r="AA92" s="20">
        <v>0.4</v>
      </c>
      <c r="AB92" s="20">
        <v>1</v>
      </c>
    </row>
    <row r="93" spans="1:28" x14ac:dyDescent="0.25">
      <c r="A93" s="27"/>
      <c r="B93" s="43">
        <v>170</v>
      </c>
      <c r="C93" s="28">
        <v>0</v>
      </c>
      <c r="D93" s="28">
        <v>0</v>
      </c>
      <c r="E93" s="29">
        <f>E92*B93/100</f>
        <v>319.60000000000002</v>
      </c>
      <c r="F93" s="29">
        <f>F92*B93/100</f>
        <v>4.42</v>
      </c>
      <c r="G93" s="29">
        <f>G92*B93/100</f>
        <v>15.98</v>
      </c>
      <c r="H93" s="29">
        <f>H92*B93/100</f>
        <v>1.921</v>
      </c>
      <c r="I93" s="29">
        <f>I92*B93/100</f>
        <v>41.82</v>
      </c>
      <c r="J93" s="29">
        <f>(I93/100)*2.3</f>
        <v>0.96185999999999994</v>
      </c>
      <c r="K93" s="29">
        <f>K92*B93/100</f>
        <v>0</v>
      </c>
      <c r="L93" s="30">
        <f>L92*B93/100</f>
        <v>2.72</v>
      </c>
      <c r="M93" s="30">
        <f>M92*B93/100</f>
        <v>0</v>
      </c>
      <c r="N93" s="30">
        <f>N92*B93/100</f>
        <v>0.374</v>
      </c>
      <c r="O93" s="30">
        <f>O92*B93/100</f>
        <v>1.7000000000000001E-2</v>
      </c>
      <c r="P93" s="30">
        <f>P92*B93/100</f>
        <v>1.19</v>
      </c>
      <c r="Q93" s="30">
        <f>Q92*B93/100</f>
        <v>11.39</v>
      </c>
      <c r="R93" s="30">
        <f>R92*B93/100</f>
        <v>0</v>
      </c>
      <c r="S93" s="30">
        <f>S92*B93/100</f>
        <v>37.4</v>
      </c>
      <c r="T93" s="30">
        <f>T92*B93/100</f>
        <v>355.3</v>
      </c>
      <c r="U93" s="30">
        <f t="shared" si="15"/>
        <v>0.88824999999999998</v>
      </c>
      <c r="V93" s="30">
        <f>V92*B93/100</f>
        <v>552.5</v>
      </c>
      <c r="W93" s="30">
        <f>W92*B93/100</f>
        <v>20.399999999999999</v>
      </c>
      <c r="X93" s="30">
        <f>X92*B93/100</f>
        <v>30.6</v>
      </c>
      <c r="Y93" s="30">
        <f>Y92*B93/100</f>
        <v>71.400000000000006</v>
      </c>
      <c r="Z93" s="30">
        <f>Z92*B93/100</f>
        <v>1.02</v>
      </c>
      <c r="AA93" s="30">
        <f>AA92*B93/100</f>
        <v>0.68</v>
      </c>
      <c r="AB93" s="30">
        <f>AB92*B93/100</f>
        <v>1.7</v>
      </c>
    </row>
    <row r="94" spans="1:28" x14ac:dyDescent="0.25">
      <c r="A94" s="9"/>
      <c r="B94" s="10" t="s">
        <v>66</v>
      </c>
      <c r="C94" s="10">
        <v>0</v>
      </c>
      <c r="D94" s="10">
        <v>0</v>
      </c>
      <c r="E94" s="19">
        <v>31</v>
      </c>
      <c r="F94" s="19">
        <v>3.3</v>
      </c>
      <c r="G94" s="19">
        <v>0.9</v>
      </c>
      <c r="H94" s="19">
        <v>0.13</v>
      </c>
      <c r="I94" s="19">
        <v>2.5</v>
      </c>
      <c r="J94" s="12">
        <f>(J95/B95)*100</f>
        <v>2.0500000000000003</v>
      </c>
      <c r="K94" s="19">
        <v>0</v>
      </c>
      <c r="L94" s="20">
        <v>3.6</v>
      </c>
      <c r="M94" s="20">
        <v>90</v>
      </c>
      <c r="N94" s="20">
        <v>0.06</v>
      </c>
      <c r="O94" s="20">
        <v>0.05</v>
      </c>
      <c r="P94" s="20">
        <v>0.7</v>
      </c>
      <c r="Q94" s="20">
        <v>64</v>
      </c>
      <c r="R94" s="20">
        <v>0</v>
      </c>
      <c r="S94" s="20">
        <v>64</v>
      </c>
      <c r="T94" s="20">
        <v>13</v>
      </c>
      <c r="U94" s="13">
        <f t="shared" si="15"/>
        <v>3.2500000000000001E-2</v>
      </c>
      <c r="V94" s="20">
        <v>240</v>
      </c>
      <c r="W94" s="20">
        <v>37</v>
      </c>
      <c r="X94" s="20">
        <v>18</v>
      </c>
      <c r="Y94" s="20">
        <v>67</v>
      </c>
      <c r="Z94" s="20">
        <v>0.6</v>
      </c>
      <c r="AA94" s="20">
        <v>0.3</v>
      </c>
      <c r="AB94" s="20">
        <v>0</v>
      </c>
    </row>
    <row r="95" spans="1:28" x14ac:dyDescent="0.25">
      <c r="A95" s="27"/>
      <c r="B95" s="28">
        <v>85</v>
      </c>
      <c r="C95" s="28">
        <v>1</v>
      </c>
      <c r="D95" s="28">
        <v>85</v>
      </c>
      <c r="E95" s="29">
        <f>E94*B95/100</f>
        <v>26.35</v>
      </c>
      <c r="F95" s="29">
        <f>F94*B95/100</f>
        <v>2.8050000000000002</v>
      </c>
      <c r="G95" s="29">
        <f>G94*B95/100</f>
        <v>0.76500000000000001</v>
      </c>
      <c r="H95" s="29">
        <f>H94*B95/100</f>
        <v>0.1105</v>
      </c>
      <c r="I95" s="29">
        <f>I94*B95/100</f>
        <v>2.125</v>
      </c>
      <c r="J95" s="29">
        <f>I95*0.82</f>
        <v>1.7424999999999999</v>
      </c>
      <c r="K95" s="29">
        <f>K94*B95/100</f>
        <v>0</v>
      </c>
      <c r="L95" s="30">
        <f>L94*B95/100</f>
        <v>3.06</v>
      </c>
      <c r="M95" s="30">
        <f>M94*B95/100</f>
        <v>76.5</v>
      </c>
      <c r="N95" s="30">
        <f>N94*B95/100</f>
        <v>5.0999999999999997E-2</v>
      </c>
      <c r="O95" s="30">
        <f>O94*B95/100</f>
        <v>4.2500000000000003E-2</v>
      </c>
      <c r="P95" s="30">
        <f>P94*B95/100</f>
        <v>0.59499999999999997</v>
      </c>
      <c r="Q95" s="30">
        <f>Q94*B95/100</f>
        <v>54.4</v>
      </c>
      <c r="R95" s="30">
        <f>R94*B95/100</f>
        <v>0</v>
      </c>
      <c r="S95" s="30">
        <f>S94*B95/100</f>
        <v>54.4</v>
      </c>
      <c r="T95" s="30">
        <f>T94*B95/100</f>
        <v>11.05</v>
      </c>
      <c r="U95" s="30">
        <f t="shared" si="15"/>
        <v>2.7625E-2</v>
      </c>
      <c r="V95" s="30">
        <f>V94*B95/100</f>
        <v>204</v>
      </c>
      <c r="W95" s="30">
        <f>W94*B95/100</f>
        <v>31.45</v>
      </c>
      <c r="X95" s="30">
        <f>X94*B95/100</f>
        <v>15.3</v>
      </c>
      <c r="Y95" s="30">
        <f>Y94*B95/100</f>
        <v>56.95</v>
      </c>
      <c r="Z95" s="30">
        <f>Z94*B95/100</f>
        <v>0.51</v>
      </c>
      <c r="AA95" s="30">
        <f>AA94*B95/100</f>
        <v>0.255</v>
      </c>
      <c r="AB95" s="30">
        <f>AB94*B95/100</f>
        <v>0</v>
      </c>
    </row>
    <row r="96" spans="1:28" x14ac:dyDescent="0.25">
      <c r="A96" s="9"/>
      <c r="B96" s="10" t="s">
        <v>67</v>
      </c>
      <c r="C96" s="10">
        <v>0</v>
      </c>
      <c r="D96" s="10">
        <v>0</v>
      </c>
      <c r="E96" s="19">
        <v>22</v>
      </c>
      <c r="F96" s="19">
        <v>0.4</v>
      </c>
      <c r="G96" s="19">
        <v>0.3</v>
      </c>
      <c r="H96" s="19">
        <v>0.1</v>
      </c>
      <c r="I96" s="19">
        <v>4.7</v>
      </c>
      <c r="J96" s="12">
        <f>(J97/B97)*100</f>
        <v>4.3709999999999996</v>
      </c>
      <c r="K96" s="19">
        <v>0</v>
      </c>
      <c r="L96" s="20">
        <v>2.2999999999999998</v>
      </c>
      <c r="M96" s="20">
        <v>1074</v>
      </c>
      <c r="N96" s="20">
        <v>0.03</v>
      </c>
      <c r="O96" s="20">
        <v>0.03</v>
      </c>
      <c r="P96" s="20">
        <v>0.3</v>
      </c>
      <c r="Q96" s="20">
        <v>2</v>
      </c>
      <c r="R96" s="20">
        <v>0</v>
      </c>
      <c r="S96" s="20">
        <v>15</v>
      </c>
      <c r="T96" s="20">
        <v>35</v>
      </c>
      <c r="U96" s="13">
        <f t="shared" si="15"/>
        <v>8.7499999999999994E-2</v>
      </c>
      <c r="V96" s="20">
        <v>110</v>
      </c>
      <c r="W96" s="20">
        <v>30</v>
      </c>
      <c r="X96" s="20">
        <v>5</v>
      </c>
      <c r="Y96" s="20">
        <v>19</v>
      </c>
      <c r="Z96" s="20">
        <v>0.3</v>
      </c>
      <c r="AA96" s="20">
        <v>0.1</v>
      </c>
      <c r="AB96" s="20">
        <v>1</v>
      </c>
    </row>
    <row r="97" spans="1:28" x14ac:dyDescent="0.25">
      <c r="A97" s="27"/>
      <c r="B97" s="28">
        <v>60</v>
      </c>
      <c r="C97" s="28">
        <v>0.75</v>
      </c>
      <c r="D97" s="28">
        <v>60</v>
      </c>
      <c r="E97" s="29">
        <f>E96*B97/100</f>
        <v>13.2</v>
      </c>
      <c r="F97" s="29">
        <f>F96*B97/100</f>
        <v>0.24</v>
      </c>
      <c r="G97" s="29">
        <f>G96*B97/100</f>
        <v>0.18</v>
      </c>
      <c r="H97" s="29">
        <f>H96*B97/100</f>
        <v>0.06</v>
      </c>
      <c r="I97" s="29">
        <f>I96*B97/100</f>
        <v>2.82</v>
      </c>
      <c r="J97" s="29">
        <f>I97*0.93</f>
        <v>2.6225999999999998</v>
      </c>
      <c r="K97" s="29">
        <f>K96*B97/100</f>
        <v>0</v>
      </c>
      <c r="L97" s="30">
        <f>L96*B97/100</f>
        <v>1.38</v>
      </c>
      <c r="M97" s="30">
        <f>M96*B97/100</f>
        <v>644.4</v>
      </c>
      <c r="N97" s="30">
        <f>N96*B97/100</f>
        <v>1.7999999999999999E-2</v>
      </c>
      <c r="O97" s="30">
        <f>O96*B97/100</f>
        <v>1.7999999999999999E-2</v>
      </c>
      <c r="P97" s="30">
        <f>P96*B97/100</f>
        <v>0.18</v>
      </c>
      <c r="Q97" s="30">
        <f>Q96*B97/100</f>
        <v>1.2</v>
      </c>
      <c r="R97" s="30">
        <f>R96*B97/100</f>
        <v>0</v>
      </c>
      <c r="S97" s="30">
        <f>S96*B97/100</f>
        <v>9</v>
      </c>
      <c r="T97" s="30">
        <f>T96*B97/100</f>
        <v>21</v>
      </c>
      <c r="U97" s="30">
        <f t="shared" si="15"/>
        <v>5.2499999999999998E-2</v>
      </c>
      <c r="V97" s="30">
        <f>V96*B97/100</f>
        <v>66</v>
      </c>
      <c r="W97" s="30">
        <f>W96*B97/100</f>
        <v>18</v>
      </c>
      <c r="X97" s="30">
        <f>X96*B97/100</f>
        <v>3</v>
      </c>
      <c r="Y97" s="30">
        <f>Y96*B97/100</f>
        <v>11.4</v>
      </c>
      <c r="Z97" s="30">
        <f>Z96*B97/100</f>
        <v>0.18</v>
      </c>
      <c r="AA97" s="30">
        <f>AA96*B97/100</f>
        <v>0.06</v>
      </c>
      <c r="AB97" s="30">
        <f>AB96*B97/100</f>
        <v>0.6</v>
      </c>
    </row>
    <row r="98" spans="1:28" hidden="1" x14ac:dyDescent="0.25">
      <c r="A98" s="9">
        <v>546</v>
      </c>
      <c r="B98" s="10" t="s">
        <v>68</v>
      </c>
      <c r="C98" s="10">
        <v>0</v>
      </c>
      <c r="D98" s="10">
        <v>0</v>
      </c>
      <c r="E98" s="19">
        <v>98</v>
      </c>
      <c r="F98" s="19">
        <v>2.7</v>
      </c>
      <c r="G98" s="19">
        <v>2.9</v>
      </c>
      <c r="H98" s="19">
        <v>1.92</v>
      </c>
      <c r="I98" s="19">
        <v>16.3</v>
      </c>
      <c r="J98" s="19"/>
      <c r="K98" s="19">
        <v>8.6</v>
      </c>
      <c r="L98" s="20">
        <v>0.1</v>
      </c>
      <c r="M98" s="20">
        <v>99</v>
      </c>
      <c r="N98" s="20">
        <v>0.12</v>
      </c>
      <c r="O98" s="20">
        <v>0.19</v>
      </c>
      <c r="P98" s="20">
        <v>0.1</v>
      </c>
      <c r="Q98" s="20">
        <v>0</v>
      </c>
      <c r="R98" s="20">
        <v>0.2</v>
      </c>
      <c r="S98" s="20">
        <v>1</v>
      </c>
      <c r="T98" s="20">
        <v>41</v>
      </c>
      <c r="U98" s="13">
        <f t="shared" si="15"/>
        <v>0.10249999999999999</v>
      </c>
      <c r="V98" s="20">
        <v>129</v>
      </c>
      <c r="W98" s="20">
        <v>91</v>
      </c>
      <c r="X98" s="20">
        <v>9</v>
      </c>
      <c r="Y98" s="20">
        <v>83</v>
      </c>
      <c r="Z98" s="20">
        <v>0.1</v>
      </c>
      <c r="AA98" s="20">
        <v>0.3</v>
      </c>
      <c r="AB98" s="20">
        <v>1</v>
      </c>
    </row>
    <row r="99" spans="1:28" hidden="1" x14ac:dyDescent="0.25">
      <c r="A99" s="27"/>
      <c r="B99" s="31">
        <v>0</v>
      </c>
      <c r="C99" s="28">
        <v>0</v>
      </c>
      <c r="D99" s="28">
        <v>0</v>
      </c>
      <c r="E99" s="29">
        <f>E98*B99/100</f>
        <v>0</v>
      </c>
      <c r="F99" s="29">
        <f>F98*B99/100</f>
        <v>0</v>
      </c>
      <c r="G99" s="29">
        <f>G98*B99/100</f>
        <v>0</v>
      </c>
      <c r="H99" s="29">
        <f>H98*B99/100</f>
        <v>0</v>
      </c>
      <c r="I99" s="29">
        <f>I98*B99/100</f>
        <v>0</v>
      </c>
      <c r="J99" s="29"/>
      <c r="K99" s="29">
        <f>K98*B99/100</f>
        <v>0</v>
      </c>
      <c r="L99" s="30">
        <f>L98*B99/100</f>
        <v>0</v>
      </c>
      <c r="M99" s="30">
        <f>M98*B99/100</f>
        <v>0</v>
      </c>
      <c r="N99" s="30">
        <f>N98*B99/100</f>
        <v>0</v>
      </c>
      <c r="O99" s="30">
        <f>O98*B99/100</f>
        <v>0</v>
      </c>
      <c r="P99" s="30">
        <f>P98*B99/100</f>
        <v>0</v>
      </c>
      <c r="Q99" s="30">
        <f>Q98*B99/100</f>
        <v>0</v>
      </c>
      <c r="R99" s="30">
        <f>R98*B99/100</f>
        <v>0</v>
      </c>
      <c r="S99" s="30">
        <f>S98*B99/100</f>
        <v>0</v>
      </c>
      <c r="T99" s="30">
        <f>T98*B99/100</f>
        <v>0</v>
      </c>
      <c r="U99" s="30">
        <f t="shared" si="15"/>
        <v>0</v>
      </c>
      <c r="V99" s="30">
        <f>V98*B99/100</f>
        <v>0</v>
      </c>
      <c r="W99" s="30">
        <f>W98*B99/100</f>
        <v>0</v>
      </c>
      <c r="X99" s="30">
        <f>X98*B99/100</f>
        <v>0</v>
      </c>
      <c r="Y99" s="30">
        <f>Y98*B99/100</f>
        <v>0</v>
      </c>
      <c r="Z99" s="30">
        <f>Z98*B99/100</f>
        <v>0</v>
      </c>
      <c r="AA99" s="30">
        <f>AA98*B99/100</f>
        <v>0</v>
      </c>
      <c r="AB99" s="30">
        <f>AB98*B99/100</f>
        <v>0</v>
      </c>
    </row>
    <row r="100" spans="1:28" x14ac:dyDescent="0.25">
      <c r="A100" s="14" t="s">
        <v>29</v>
      </c>
      <c r="B100" s="10" t="s">
        <v>69</v>
      </c>
      <c r="C100" s="10">
        <v>0</v>
      </c>
      <c r="D100" s="10">
        <v>0</v>
      </c>
      <c r="E100" s="19">
        <v>164.13731149295666</v>
      </c>
      <c r="F100" s="19">
        <v>1.8922380014908542</v>
      </c>
      <c r="G100" s="19">
        <v>6.1808329669909581</v>
      </c>
      <c r="H100" s="19">
        <v>1.4455073682600965</v>
      </c>
      <c r="I100" s="19">
        <v>27.003096389456982</v>
      </c>
      <c r="J100" s="12">
        <f>(J101/B101)*100</f>
        <v>14.3116410864122</v>
      </c>
      <c r="K100" s="19">
        <v>7.4494925361723263</v>
      </c>
      <c r="L100" s="20">
        <v>1.8683461075326362</v>
      </c>
      <c r="M100" s="20">
        <v>32.187159540511097</v>
      </c>
      <c r="N100" s="20">
        <v>8.0276763699611994E-2</v>
      </c>
      <c r="O100" s="20">
        <v>1.7739731263976755E-2</v>
      </c>
      <c r="P100" s="20">
        <v>0.23832164223322314</v>
      </c>
      <c r="Q100" s="20">
        <v>12.089298342858234</v>
      </c>
      <c r="R100" s="20">
        <v>0</v>
      </c>
      <c r="S100" s="20">
        <v>1.5864217588256655</v>
      </c>
      <c r="T100" s="20">
        <v>67.56627611384009</v>
      </c>
      <c r="U100" s="13">
        <f t="shared" si="15"/>
        <v>0.16891569028460024</v>
      </c>
      <c r="V100" s="20">
        <v>112.55949081595595</v>
      </c>
      <c r="W100" s="20">
        <v>18.578336741910203</v>
      </c>
      <c r="X100" s="20">
        <v>11.004606357155144</v>
      </c>
      <c r="Y100" s="20">
        <v>39.45029530380932</v>
      </c>
      <c r="Z100" s="20">
        <v>0.48691679886847977</v>
      </c>
      <c r="AA100" s="20">
        <v>0.2097708289531528</v>
      </c>
      <c r="AB100" s="20">
        <v>0.54951356103901061</v>
      </c>
    </row>
    <row r="101" spans="1:28" x14ac:dyDescent="0.25">
      <c r="A101" s="27"/>
      <c r="B101" s="28">
        <v>170</v>
      </c>
      <c r="C101" s="28">
        <v>1</v>
      </c>
      <c r="D101" s="28">
        <v>125</v>
      </c>
      <c r="E101" s="29">
        <f>E100*B101/100</f>
        <v>279.03342953802633</v>
      </c>
      <c r="F101" s="29">
        <f>F100*B101/100</f>
        <v>3.2168046025344523</v>
      </c>
      <c r="G101" s="29">
        <f>G100*B101/100</f>
        <v>10.50741604388463</v>
      </c>
      <c r="H101" s="29">
        <f>H100*B101/100</f>
        <v>2.4573625260421643</v>
      </c>
      <c r="I101" s="29">
        <f>I100*B101/100</f>
        <v>45.905263862076872</v>
      </c>
      <c r="J101" s="29">
        <f>(I101/100)*53</f>
        <v>24.329789846900741</v>
      </c>
      <c r="K101" s="29">
        <f>K100*B101/100</f>
        <v>12.664137311492954</v>
      </c>
      <c r="L101" s="30">
        <f>L100*B101/100</f>
        <v>3.1761883828054818</v>
      </c>
      <c r="M101" s="30">
        <f>M100*B101/100</f>
        <v>54.718171218868868</v>
      </c>
      <c r="N101" s="30">
        <f>N100*B101/100</f>
        <v>0.13647049828934038</v>
      </c>
      <c r="O101" s="30">
        <f>O100*B101/100</f>
        <v>3.0157543148760485E-2</v>
      </c>
      <c r="P101" s="30">
        <f>P100*B101/100</f>
        <v>0.40514679179647933</v>
      </c>
      <c r="Q101" s="30">
        <f>Q100*B101/100</f>
        <v>20.551807182858997</v>
      </c>
      <c r="R101" s="30">
        <f>R100*B101/100</f>
        <v>0</v>
      </c>
      <c r="S101" s="30">
        <f>S100*B101/100</f>
        <v>2.6969169900036314</v>
      </c>
      <c r="T101" s="30">
        <f>T100*B101/100</f>
        <v>114.86266939352817</v>
      </c>
      <c r="U101" s="30">
        <f t="shared" si="15"/>
        <v>0.28715667348382046</v>
      </c>
      <c r="V101" s="30">
        <f>V100*B101/100</f>
        <v>191.35113438712514</v>
      </c>
      <c r="W101" s="30">
        <f>W100*B101/100</f>
        <v>31.583172461247344</v>
      </c>
      <c r="X101" s="30">
        <f>X100*B101/100</f>
        <v>18.707830807163745</v>
      </c>
      <c r="Y101" s="30">
        <f>Y100*B101/100</f>
        <v>67.065502016475833</v>
      </c>
      <c r="Z101" s="30">
        <f>Z100*B101/100</f>
        <v>0.82775855807641563</v>
      </c>
      <c r="AA101" s="30">
        <f>AA100*B101/100</f>
        <v>0.35661040922035975</v>
      </c>
      <c r="AB101" s="30">
        <f>AB100*B101/100</f>
        <v>0.93417305376631798</v>
      </c>
    </row>
    <row r="102" spans="1:28" x14ac:dyDescent="0.25">
      <c r="A102" s="9"/>
      <c r="B102" s="10" t="s">
        <v>70</v>
      </c>
      <c r="C102" s="10">
        <v>0</v>
      </c>
      <c r="D102" s="10">
        <v>0</v>
      </c>
      <c r="E102" s="19">
        <v>56</v>
      </c>
      <c r="F102" s="19">
        <v>4.7</v>
      </c>
      <c r="G102" s="19">
        <v>1</v>
      </c>
      <c r="H102" s="19">
        <v>0.67</v>
      </c>
      <c r="I102" s="19">
        <v>7.4</v>
      </c>
      <c r="J102" s="12">
        <f>(J103/B103)*100</f>
        <v>7.3999999999999995</v>
      </c>
      <c r="K102" s="19">
        <v>0</v>
      </c>
      <c r="L102" s="20">
        <v>0</v>
      </c>
      <c r="M102" s="20">
        <v>12</v>
      </c>
      <c r="N102" s="20">
        <v>0.12</v>
      </c>
      <c r="O102" s="20">
        <v>0.22</v>
      </c>
      <c r="P102" s="20">
        <v>0.1</v>
      </c>
      <c r="Q102" s="20">
        <v>0</v>
      </c>
      <c r="R102" s="20">
        <v>0.3</v>
      </c>
      <c r="S102" s="20">
        <v>5</v>
      </c>
      <c r="T102" s="20">
        <v>63</v>
      </c>
      <c r="U102" s="13">
        <f t="shared" si="15"/>
        <v>0.1575</v>
      </c>
      <c r="V102" s="20">
        <v>228</v>
      </c>
      <c r="W102" s="20">
        <v>162</v>
      </c>
      <c r="X102" s="20">
        <v>16</v>
      </c>
      <c r="Y102" s="20">
        <v>143</v>
      </c>
      <c r="Z102" s="20">
        <v>0.1</v>
      </c>
      <c r="AA102" s="20">
        <v>0.6</v>
      </c>
      <c r="AB102" s="20">
        <v>2</v>
      </c>
    </row>
    <row r="103" spans="1:28" s="128" customFormat="1" x14ac:dyDescent="0.25">
      <c r="A103" s="28"/>
      <c r="B103" s="28">
        <v>125</v>
      </c>
      <c r="C103" s="28">
        <v>0</v>
      </c>
      <c r="D103" s="28">
        <v>0</v>
      </c>
      <c r="E103" s="131">
        <f>E102*B103/100</f>
        <v>70</v>
      </c>
      <c r="F103" s="131">
        <f>F102*B103/100</f>
        <v>5.875</v>
      </c>
      <c r="G103" s="131">
        <f>G102*B103/100</f>
        <v>1.25</v>
      </c>
      <c r="H103" s="131">
        <f>H102*B103/100</f>
        <v>0.83750000000000002</v>
      </c>
      <c r="I103" s="131">
        <f>I102*B103/100</f>
        <v>9.25</v>
      </c>
      <c r="J103" s="131">
        <f>I103</f>
        <v>9.25</v>
      </c>
      <c r="K103" s="131">
        <f>K102*B103/100</f>
        <v>0</v>
      </c>
      <c r="L103" s="28">
        <f>L102*B103/100</f>
        <v>0</v>
      </c>
      <c r="M103" s="28">
        <f>M102*B103/100</f>
        <v>15</v>
      </c>
      <c r="N103" s="28">
        <f>N102*B103/100</f>
        <v>0.15</v>
      </c>
      <c r="O103" s="28">
        <f>O102*B103/100</f>
        <v>0.27500000000000002</v>
      </c>
      <c r="P103" s="28">
        <f>P102*B103/100</f>
        <v>0.125</v>
      </c>
      <c r="Q103" s="28">
        <f>Q102*B103/100</f>
        <v>0</v>
      </c>
      <c r="R103" s="28">
        <f>R102*B103/100</f>
        <v>0.375</v>
      </c>
      <c r="S103" s="28">
        <f>S102*B103/100</f>
        <v>6.25</v>
      </c>
      <c r="T103" s="28">
        <f>T102*B103/100</f>
        <v>78.75</v>
      </c>
      <c r="U103" s="28">
        <f t="shared" si="15"/>
        <v>0.19687499999999999</v>
      </c>
      <c r="V103" s="28">
        <f>V102*B103/100</f>
        <v>285</v>
      </c>
      <c r="W103" s="28">
        <f>W102*B103/100</f>
        <v>202.5</v>
      </c>
      <c r="X103" s="28">
        <f>X102*B103/100</f>
        <v>20</v>
      </c>
      <c r="Y103" s="28">
        <f>Y102*B103/100</f>
        <v>178.75</v>
      </c>
      <c r="Z103" s="28">
        <f>Z102*B103/100</f>
        <v>0.125</v>
      </c>
      <c r="AA103" s="28">
        <f>AA102*B103/100</f>
        <v>0.75</v>
      </c>
      <c r="AB103" s="28">
        <f>AB102*B103/100</f>
        <v>2.5</v>
      </c>
    </row>
    <row r="104" spans="1:28" x14ac:dyDescent="0.25">
      <c r="A104" s="21" t="s">
        <v>34</v>
      </c>
      <c r="B104" s="22">
        <f>B91+B93+B95+B97+B99+B101</f>
        <v>585</v>
      </c>
      <c r="C104" s="22">
        <f>C91+C93+C95+C97+C99+C101</f>
        <v>2.75</v>
      </c>
      <c r="D104" s="22">
        <f>D91+D93+D95+D97+D99+D101</f>
        <v>270</v>
      </c>
      <c r="E104" s="23">
        <f>E91+E93+E95+E97+E99+E101+E103</f>
        <v>885.18342953802642</v>
      </c>
      <c r="F104" s="23">
        <f>F91+F93+F95+F97+F99+F101+F103</f>
        <v>43.856804602534453</v>
      </c>
      <c r="G104" s="23">
        <f t="shared" ref="G104:AB104" si="16">G91+G93+G95+G97+G99+G101+G103</f>
        <v>36.182416043884629</v>
      </c>
      <c r="H104" s="23">
        <f t="shared" si="16"/>
        <v>7.4463625260421642</v>
      </c>
      <c r="I104" s="23">
        <f t="shared" si="16"/>
        <v>101.92026386207687</v>
      </c>
      <c r="J104" s="23">
        <f t="shared" si="16"/>
        <v>38.906749846900738</v>
      </c>
      <c r="K104" s="23">
        <f t="shared" si="16"/>
        <v>12.664137311492954</v>
      </c>
      <c r="L104" s="23">
        <f t="shared" si="16"/>
        <v>10.336188382805481</v>
      </c>
      <c r="M104" s="23">
        <f t="shared" si="16"/>
        <v>801.61817121886884</v>
      </c>
      <c r="N104" s="23">
        <f t="shared" si="16"/>
        <v>0.79947049828934047</v>
      </c>
      <c r="O104" s="23">
        <f t="shared" si="16"/>
        <v>0.54265754314876047</v>
      </c>
      <c r="P104" s="23">
        <f t="shared" si="16"/>
        <v>11.695146791796478</v>
      </c>
      <c r="Q104" s="23">
        <f t="shared" si="16"/>
        <v>87.541807182858989</v>
      </c>
      <c r="R104" s="23">
        <f t="shared" si="16"/>
        <v>0.375</v>
      </c>
      <c r="S104" s="23">
        <f t="shared" si="16"/>
        <v>119.74691699000363</v>
      </c>
      <c r="T104" s="23">
        <f t="shared" si="16"/>
        <v>660.96266939352813</v>
      </c>
      <c r="U104" s="23">
        <f t="shared" si="16"/>
        <v>1.6524066734838203</v>
      </c>
      <c r="V104" s="23">
        <f t="shared" si="16"/>
        <v>1628.8511343871251</v>
      </c>
      <c r="W104" s="23">
        <f t="shared" si="16"/>
        <v>314.93317246124735</v>
      </c>
      <c r="X104" s="23">
        <f t="shared" si="16"/>
        <v>113.60783080716375</v>
      </c>
      <c r="Y104" s="23">
        <f t="shared" si="16"/>
        <v>605.56550201647576</v>
      </c>
      <c r="Z104" s="23">
        <f t="shared" si="16"/>
        <v>3.3627585580764157</v>
      </c>
      <c r="AA104" s="23">
        <f t="shared" si="16"/>
        <v>3.6016104092203598</v>
      </c>
      <c r="AB104" s="23">
        <f t="shared" si="16"/>
        <v>22.73417305376632</v>
      </c>
    </row>
    <row r="105" spans="1:28" x14ac:dyDescent="0.25">
      <c r="A105" s="9" t="s">
        <v>47</v>
      </c>
      <c r="B105" s="10"/>
      <c r="C105" s="10"/>
      <c r="D105" s="10"/>
      <c r="E105" s="12"/>
      <c r="F105" s="12"/>
      <c r="G105" s="12"/>
      <c r="H105" s="12"/>
      <c r="I105" s="12"/>
      <c r="J105" s="12"/>
      <c r="K105" s="12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</row>
    <row r="106" spans="1:28" x14ac:dyDescent="0.25">
      <c r="A106" s="9" t="s">
        <v>71</v>
      </c>
      <c r="B106" s="10"/>
      <c r="C106" s="10"/>
      <c r="D106" s="10"/>
      <c r="E106" s="12"/>
      <c r="F106" s="12"/>
      <c r="G106" s="12"/>
      <c r="H106" s="12"/>
      <c r="I106" s="12"/>
      <c r="J106" s="12"/>
      <c r="K106" s="12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</row>
    <row r="107" spans="1:28" x14ac:dyDescent="0.25">
      <c r="A107" s="9"/>
      <c r="B107" s="10" t="s">
        <v>50</v>
      </c>
      <c r="C107" s="10">
        <v>0</v>
      </c>
      <c r="D107" s="10">
        <v>0</v>
      </c>
      <c r="E107" s="19">
        <v>95</v>
      </c>
      <c r="F107" s="19">
        <v>1.2</v>
      </c>
      <c r="G107" s="19">
        <v>0.3</v>
      </c>
      <c r="H107" s="19">
        <v>0.11</v>
      </c>
      <c r="I107" s="19">
        <v>23.2</v>
      </c>
      <c r="J107" s="12">
        <f>(J108/B108)*100</f>
        <v>20.88</v>
      </c>
      <c r="K107" s="19">
        <v>0</v>
      </c>
      <c r="L107" s="20">
        <v>1.1000000000000001</v>
      </c>
      <c r="M107" s="20">
        <v>4</v>
      </c>
      <c r="N107" s="20">
        <v>0.04</v>
      </c>
      <c r="O107" s="20">
        <v>0.06</v>
      </c>
      <c r="P107" s="20">
        <v>0.7</v>
      </c>
      <c r="Q107" s="20">
        <v>11</v>
      </c>
      <c r="R107" s="20">
        <v>0</v>
      </c>
      <c r="S107" s="20">
        <v>14</v>
      </c>
      <c r="T107" s="20">
        <v>1</v>
      </c>
      <c r="U107" s="13">
        <f t="shared" ref="U107:U116" si="17">T107*2.5/1000</f>
        <v>2.5000000000000001E-3</v>
      </c>
      <c r="V107" s="20">
        <v>400</v>
      </c>
      <c r="W107" s="20">
        <v>6</v>
      </c>
      <c r="X107" s="20">
        <v>34</v>
      </c>
      <c r="Y107" s="20">
        <v>28</v>
      </c>
      <c r="Z107" s="20">
        <v>0.3</v>
      </c>
      <c r="AA107" s="20">
        <v>0.2</v>
      </c>
      <c r="AB107" s="20">
        <v>1</v>
      </c>
    </row>
    <row r="108" spans="1:28" x14ac:dyDescent="0.25">
      <c r="A108" s="27"/>
      <c r="B108" s="28">
        <v>100</v>
      </c>
      <c r="C108" s="28">
        <v>1</v>
      </c>
      <c r="D108" s="28">
        <v>100</v>
      </c>
      <c r="E108" s="29">
        <f>E107*B108/100</f>
        <v>95</v>
      </c>
      <c r="F108" s="29">
        <f>F107*B108/100</f>
        <v>1.2</v>
      </c>
      <c r="G108" s="29">
        <f>G107*B108/100</f>
        <v>0.3</v>
      </c>
      <c r="H108" s="29">
        <f>H107*B108/100</f>
        <v>0.11</v>
      </c>
      <c r="I108" s="29">
        <f>I107*B108/100</f>
        <v>23.2</v>
      </c>
      <c r="J108" s="129">
        <f>I108*0.9</f>
        <v>20.88</v>
      </c>
      <c r="K108" s="29">
        <f>K107*B108/100</f>
        <v>0</v>
      </c>
      <c r="L108" s="30">
        <f>L107*B108/100</f>
        <v>1.1000000000000001</v>
      </c>
      <c r="M108" s="30">
        <f>M107*B108/100</f>
        <v>4</v>
      </c>
      <c r="N108" s="30">
        <f>N107*B108/100</f>
        <v>0.04</v>
      </c>
      <c r="O108" s="30">
        <f>O107*B108/100</f>
        <v>0.06</v>
      </c>
      <c r="P108" s="30">
        <f>P107*B108/100</f>
        <v>0.7</v>
      </c>
      <c r="Q108" s="30">
        <f>Q107*B108/100</f>
        <v>11</v>
      </c>
      <c r="R108" s="30">
        <f>R107*B108/100</f>
        <v>0</v>
      </c>
      <c r="S108" s="30">
        <f>S107*B108/100</f>
        <v>14</v>
      </c>
      <c r="T108" s="30">
        <f>T107*B108/100</f>
        <v>1</v>
      </c>
      <c r="U108" s="30">
        <f t="shared" si="17"/>
        <v>2.5000000000000001E-3</v>
      </c>
      <c r="V108" s="30">
        <f>V107*B108/100</f>
        <v>400</v>
      </c>
      <c r="W108" s="30">
        <f>W107*B108/100</f>
        <v>6</v>
      </c>
      <c r="X108" s="30">
        <f>X107*B108/100</f>
        <v>34</v>
      </c>
      <c r="Y108" s="30">
        <f>Y107*B108/100</f>
        <v>28</v>
      </c>
      <c r="Z108" s="30">
        <f>Z107*B108/100</f>
        <v>0.3</v>
      </c>
      <c r="AA108" s="30">
        <f>AA107*B108/100</f>
        <v>0.2</v>
      </c>
      <c r="AB108" s="30">
        <f>AB107*B108/100</f>
        <v>1</v>
      </c>
    </row>
    <row r="109" spans="1:28" x14ac:dyDescent="0.25">
      <c r="A109" s="9"/>
      <c r="B109" s="10" t="s">
        <v>72</v>
      </c>
      <c r="C109" s="10">
        <v>0</v>
      </c>
      <c r="D109" s="10">
        <v>0</v>
      </c>
      <c r="E109" s="19">
        <v>37</v>
      </c>
      <c r="F109" s="19">
        <v>1.1000000000000001</v>
      </c>
      <c r="G109" s="19">
        <v>0.1</v>
      </c>
      <c r="H109" s="19">
        <v>0.02</v>
      </c>
      <c r="I109" s="19">
        <v>8.5</v>
      </c>
      <c r="J109" s="12">
        <f>(J110/B110)*100</f>
        <v>8.5</v>
      </c>
      <c r="K109" s="19">
        <v>0</v>
      </c>
      <c r="L109" s="20">
        <v>1.7</v>
      </c>
      <c r="M109" s="20">
        <v>8</v>
      </c>
      <c r="N109" s="20">
        <v>0.11</v>
      </c>
      <c r="O109" s="20">
        <v>0.04</v>
      </c>
      <c r="P109" s="20">
        <v>0.4</v>
      </c>
      <c r="Q109" s="20">
        <v>54</v>
      </c>
      <c r="R109" s="20">
        <v>0</v>
      </c>
      <c r="S109" s="20">
        <v>31</v>
      </c>
      <c r="T109" s="20">
        <v>5</v>
      </c>
      <c r="U109" s="13">
        <f t="shared" si="17"/>
        <v>1.2500000000000001E-2</v>
      </c>
      <c r="V109" s="20">
        <v>150</v>
      </c>
      <c r="W109" s="20">
        <v>47</v>
      </c>
      <c r="X109" s="20">
        <v>10</v>
      </c>
      <c r="Y109" s="20">
        <v>21</v>
      </c>
      <c r="Z109" s="20">
        <v>0.1</v>
      </c>
      <c r="AA109" s="20">
        <v>0.1</v>
      </c>
      <c r="AB109" s="20">
        <v>1</v>
      </c>
    </row>
    <row r="110" spans="1:28" x14ac:dyDescent="0.25">
      <c r="A110" s="27"/>
      <c r="B110" s="28">
        <v>160</v>
      </c>
      <c r="C110" s="28">
        <v>1</v>
      </c>
      <c r="D110" s="28">
        <v>160</v>
      </c>
      <c r="E110" s="29">
        <f>E109*B110/100</f>
        <v>59.2</v>
      </c>
      <c r="F110" s="29">
        <f>F109*B110/100</f>
        <v>1.76</v>
      </c>
      <c r="G110" s="29">
        <f>G109*B110/100</f>
        <v>0.16</v>
      </c>
      <c r="H110" s="29">
        <f>H109*B110/100</f>
        <v>3.2000000000000001E-2</v>
      </c>
      <c r="I110" s="29">
        <f>I109*B110/100</f>
        <v>13.6</v>
      </c>
      <c r="J110" s="29">
        <v>13.6</v>
      </c>
      <c r="K110" s="29">
        <f>K109*B110/100</f>
        <v>0</v>
      </c>
      <c r="L110" s="30">
        <f>L109*B110/100</f>
        <v>2.72</v>
      </c>
      <c r="M110" s="30">
        <f>M109*B110/100</f>
        <v>12.8</v>
      </c>
      <c r="N110" s="30">
        <f>N109*B110/100</f>
        <v>0.17600000000000002</v>
      </c>
      <c r="O110" s="30">
        <f>O109*B110/100</f>
        <v>6.4000000000000001E-2</v>
      </c>
      <c r="P110" s="30">
        <f>P109*B110/100</f>
        <v>0.64</v>
      </c>
      <c r="Q110" s="30">
        <f>Q109*B110/100</f>
        <v>86.4</v>
      </c>
      <c r="R110" s="30">
        <f>R109*B110/100</f>
        <v>0</v>
      </c>
      <c r="S110" s="30">
        <f>S109*B110/100</f>
        <v>49.6</v>
      </c>
      <c r="T110" s="30">
        <f>T109*B110/100</f>
        <v>8</v>
      </c>
      <c r="U110" s="30">
        <f t="shared" si="17"/>
        <v>0.02</v>
      </c>
      <c r="V110" s="30">
        <f>V109*B110/100</f>
        <v>240</v>
      </c>
      <c r="W110" s="30">
        <f>W109*B110/100</f>
        <v>75.2</v>
      </c>
      <c r="X110" s="30">
        <f>X109*B110/100</f>
        <v>16</v>
      </c>
      <c r="Y110" s="30">
        <f>Y109*B110/100</f>
        <v>33.6</v>
      </c>
      <c r="Z110" s="30">
        <f>Z109*B110/100</f>
        <v>0.16</v>
      </c>
      <c r="AA110" s="30">
        <f>AA109*B110/100</f>
        <v>0.16</v>
      </c>
      <c r="AB110" s="30">
        <f>AB109*B110/100</f>
        <v>1.6</v>
      </c>
    </row>
    <row r="111" spans="1:28" x14ac:dyDescent="0.25">
      <c r="A111" s="9"/>
      <c r="B111" s="10" t="s">
        <v>51</v>
      </c>
      <c r="C111" s="10">
        <v>0</v>
      </c>
      <c r="D111" s="10">
        <v>0</v>
      </c>
      <c r="E111" s="19">
        <v>45</v>
      </c>
      <c r="F111" s="19">
        <v>3.4</v>
      </c>
      <c r="G111" s="19">
        <v>1.6</v>
      </c>
      <c r="H111" s="19">
        <v>1.01</v>
      </c>
      <c r="I111" s="19">
        <v>4.5999999999999996</v>
      </c>
      <c r="J111" s="12">
        <f>(J112/B112)*100</f>
        <v>4.5999999999999996</v>
      </c>
      <c r="K111" s="19">
        <v>0</v>
      </c>
      <c r="L111" s="20">
        <v>0</v>
      </c>
      <c r="M111" s="20">
        <v>23</v>
      </c>
      <c r="N111" s="20">
        <v>0.03</v>
      </c>
      <c r="O111" s="20">
        <v>0.25</v>
      </c>
      <c r="P111" s="20">
        <v>0.1</v>
      </c>
      <c r="Q111" s="20">
        <v>2</v>
      </c>
      <c r="R111" s="20">
        <v>0.9</v>
      </c>
      <c r="S111" s="20">
        <v>12</v>
      </c>
      <c r="T111" s="20">
        <v>41</v>
      </c>
      <c r="U111" s="13">
        <f t="shared" si="17"/>
        <v>0.10249999999999999</v>
      </c>
      <c r="V111" s="20">
        <v>157</v>
      </c>
      <c r="W111" s="20">
        <v>120</v>
      </c>
      <c r="X111" s="20">
        <v>10</v>
      </c>
      <c r="Y111" s="20">
        <v>96</v>
      </c>
      <c r="Z111" s="20">
        <v>0</v>
      </c>
      <c r="AA111" s="20">
        <v>0.4</v>
      </c>
      <c r="AB111" s="20">
        <v>1</v>
      </c>
    </row>
    <row r="112" spans="1:28" x14ac:dyDescent="0.25">
      <c r="A112" s="27"/>
      <c r="B112" s="28">
        <v>125</v>
      </c>
      <c r="C112" s="28">
        <v>0</v>
      </c>
      <c r="D112" s="28">
        <v>0</v>
      </c>
      <c r="E112" s="29">
        <f>E111*B112/100</f>
        <v>56.25</v>
      </c>
      <c r="F112" s="29">
        <f>F111*B112/100</f>
        <v>4.25</v>
      </c>
      <c r="G112" s="29">
        <f>G111*B112/100</f>
        <v>2</v>
      </c>
      <c r="H112" s="29">
        <f>H111*B112/100</f>
        <v>1.2625</v>
      </c>
      <c r="I112" s="29">
        <f>I111*B112/100</f>
        <v>5.75</v>
      </c>
      <c r="J112" s="29">
        <f>I112</f>
        <v>5.75</v>
      </c>
      <c r="K112" s="29">
        <f>K111*B112/100</f>
        <v>0</v>
      </c>
      <c r="L112" s="30">
        <f>L111*B112/100</f>
        <v>0</v>
      </c>
      <c r="M112" s="30">
        <f>M111*B112/100</f>
        <v>28.75</v>
      </c>
      <c r="N112" s="30">
        <f>N111*B112/100</f>
        <v>3.7499999999999999E-2</v>
      </c>
      <c r="O112" s="30">
        <f>O111*B112/100</f>
        <v>0.3125</v>
      </c>
      <c r="P112" s="30">
        <f>P111*B112/100</f>
        <v>0.125</v>
      </c>
      <c r="Q112" s="30">
        <f>Q111*B112/100</f>
        <v>2.5</v>
      </c>
      <c r="R112" s="30">
        <f>R111*B112/100</f>
        <v>1.125</v>
      </c>
      <c r="S112" s="30">
        <f>S111*B112/100</f>
        <v>15</v>
      </c>
      <c r="T112" s="30">
        <f>T111*B112/100</f>
        <v>51.25</v>
      </c>
      <c r="U112" s="30">
        <f t="shared" si="17"/>
        <v>0.12812499999999999</v>
      </c>
      <c r="V112" s="30">
        <f>V111*B112/100</f>
        <v>196.25</v>
      </c>
      <c r="W112" s="30">
        <f>W111*B112/100</f>
        <v>150</v>
      </c>
      <c r="X112" s="30">
        <f>X111*B112/100</f>
        <v>12.5</v>
      </c>
      <c r="Y112" s="30">
        <f>Y111*B112/100</f>
        <v>120</v>
      </c>
      <c r="Z112" s="30">
        <f>Z111*B112/100</f>
        <v>0</v>
      </c>
      <c r="AA112" s="30">
        <f>AA111*B112/100</f>
        <v>0.5</v>
      </c>
      <c r="AB112" s="30">
        <f>AB111*B112/100</f>
        <v>1.25</v>
      </c>
    </row>
    <row r="113" spans="1:28" x14ac:dyDescent="0.25">
      <c r="A113" s="9"/>
      <c r="B113" s="10" t="s">
        <v>52</v>
      </c>
      <c r="C113" s="10">
        <v>0</v>
      </c>
      <c r="D113" s="10">
        <v>0</v>
      </c>
      <c r="E113" s="19">
        <v>0</v>
      </c>
      <c r="F113" s="19">
        <v>0</v>
      </c>
      <c r="G113" s="19">
        <v>0</v>
      </c>
      <c r="H113" s="19">
        <v>0</v>
      </c>
      <c r="I113" s="19">
        <v>0</v>
      </c>
      <c r="J113" s="12">
        <f>(J114/B114)*100</f>
        <v>0</v>
      </c>
      <c r="K113" s="19">
        <v>0</v>
      </c>
      <c r="L113" s="20">
        <v>0</v>
      </c>
      <c r="M113" s="20">
        <v>0</v>
      </c>
      <c r="N113" s="20">
        <v>0</v>
      </c>
      <c r="O113" s="20">
        <v>0</v>
      </c>
      <c r="P113" s="20">
        <v>0</v>
      </c>
      <c r="Q113" s="20">
        <v>0</v>
      </c>
      <c r="R113" s="20">
        <v>0</v>
      </c>
      <c r="S113" s="20">
        <v>5</v>
      </c>
      <c r="T113" s="20">
        <v>0</v>
      </c>
      <c r="U113" s="13">
        <f t="shared" si="17"/>
        <v>0</v>
      </c>
      <c r="V113" s="20">
        <v>35</v>
      </c>
      <c r="W113" s="20">
        <v>0</v>
      </c>
      <c r="X113" s="20">
        <v>2</v>
      </c>
      <c r="Y113" s="20">
        <v>3</v>
      </c>
      <c r="Z113" s="20">
        <v>0</v>
      </c>
      <c r="AA113" s="20">
        <v>0</v>
      </c>
      <c r="AB113" s="20">
        <v>0</v>
      </c>
    </row>
    <row r="114" spans="1:28" x14ac:dyDescent="0.25">
      <c r="A114" s="27"/>
      <c r="B114" s="28">
        <v>330</v>
      </c>
      <c r="C114" s="28">
        <v>0</v>
      </c>
      <c r="D114" s="28">
        <v>0</v>
      </c>
      <c r="E114" s="29">
        <f>E113*B114/100</f>
        <v>0</v>
      </c>
      <c r="F114" s="29">
        <f>F113*B114/100</f>
        <v>0</v>
      </c>
      <c r="G114" s="29">
        <f>G113*B114/100</f>
        <v>0</v>
      </c>
      <c r="H114" s="29">
        <f>H113*B114/100</f>
        <v>0</v>
      </c>
      <c r="I114" s="29">
        <f>I113*B114/100</f>
        <v>0</v>
      </c>
      <c r="J114" s="129">
        <v>0</v>
      </c>
      <c r="K114" s="29">
        <f>K113*B114/100</f>
        <v>0</v>
      </c>
      <c r="L114" s="30">
        <f>L113*B114/100</f>
        <v>0</v>
      </c>
      <c r="M114" s="30">
        <f>M113*B114/100</f>
        <v>0</v>
      </c>
      <c r="N114" s="30">
        <f>N113*B114/100</f>
        <v>0</v>
      </c>
      <c r="O114" s="30">
        <f>O113*B114/100</f>
        <v>0</v>
      </c>
      <c r="P114" s="30">
        <f>P113*B114/100</f>
        <v>0</v>
      </c>
      <c r="Q114" s="30">
        <f>Q113*B114/100</f>
        <v>0</v>
      </c>
      <c r="R114" s="30">
        <f>R113*B114/100</f>
        <v>0</v>
      </c>
      <c r="S114" s="30">
        <f>S113*B114/100</f>
        <v>16.5</v>
      </c>
      <c r="T114" s="30">
        <f>T113*B114/100</f>
        <v>0</v>
      </c>
      <c r="U114" s="30">
        <f t="shared" si="17"/>
        <v>0</v>
      </c>
      <c r="V114" s="30">
        <f>V113*B114/100</f>
        <v>115.5</v>
      </c>
      <c r="W114" s="30">
        <f>W113*B114/100</f>
        <v>0</v>
      </c>
      <c r="X114" s="30">
        <f>X113*B114/100</f>
        <v>6.6</v>
      </c>
      <c r="Y114" s="30">
        <f>Y113*B114/100</f>
        <v>9.9</v>
      </c>
      <c r="Z114" s="30">
        <f>Z113*B114/100</f>
        <v>0</v>
      </c>
      <c r="AA114" s="30">
        <f>AA113*B114/100</f>
        <v>0</v>
      </c>
      <c r="AB114" s="30">
        <f>AB113*B114/100</f>
        <v>0</v>
      </c>
    </row>
    <row r="115" spans="1:28" x14ac:dyDescent="0.25">
      <c r="A115" s="9"/>
      <c r="B115" s="10" t="s">
        <v>53</v>
      </c>
      <c r="C115" s="10">
        <v>0</v>
      </c>
      <c r="D115" s="10">
        <v>0</v>
      </c>
      <c r="E115" s="19">
        <v>100</v>
      </c>
      <c r="F115" s="19">
        <v>14.6</v>
      </c>
      <c r="G115" s="19">
        <v>0</v>
      </c>
      <c r="H115" s="19">
        <v>0</v>
      </c>
      <c r="I115" s="19">
        <v>11</v>
      </c>
      <c r="J115" s="12">
        <f>(J116/B116)*100</f>
        <v>0</v>
      </c>
      <c r="K115" s="19">
        <v>0</v>
      </c>
      <c r="L115" s="20">
        <v>0</v>
      </c>
      <c r="M115" s="20">
        <v>0</v>
      </c>
      <c r="N115" s="20">
        <v>0.04</v>
      </c>
      <c r="O115" s="20">
        <v>0.21</v>
      </c>
      <c r="P115" s="20">
        <v>24.8</v>
      </c>
      <c r="Q115" s="20">
        <v>0</v>
      </c>
      <c r="R115" s="20">
        <v>0</v>
      </c>
      <c r="S115" s="20">
        <v>11</v>
      </c>
      <c r="T115" s="20">
        <v>81</v>
      </c>
      <c r="U115" s="13">
        <f t="shared" si="17"/>
        <v>0.20250000000000001</v>
      </c>
      <c r="V115" s="20">
        <v>3780</v>
      </c>
      <c r="W115" s="20">
        <v>140</v>
      </c>
      <c r="X115" s="20">
        <v>330</v>
      </c>
      <c r="Y115" s="20">
        <v>310</v>
      </c>
      <c r="Z115" s="20">
        <v>4.5999999999999996</v>
      </c>
      <c r="AA115" s="20">
        <v>1.1000000000000001</v>
      </c>
      <c r="AB115" s="20">
        <v>9</v>
      </c>
    </row>
    <row r="116" spans="1:28" x14ac:dyDescent="0.25">
      <c r="A116" s="27"/>
      <c r="B116" s="28">
        <v>6</v>
      </c>
      <c r="C116" s="28">
        <v>0</v>
      </c>
      <c r="D116" s="28">
        <v>0</v>
      </c>
      <c r="E116" s="29">
        <f>E115*B116/100</f>
        <v>6</v>
      </c>
      <c r="F116" s="29">
        <f>F115*B116/100</f>
        <v>0.87599999999999989</v>
      </c>
      <c r="G116" s="29">
        <f>G115*B116/100</f>
        <v>0</v>
      </c>
      <c r="H116" s="29">
        <f>H115*B116/100</f>
        <v>0</v>
      </c>
      <c r="I116" s="29">
        <f>I115*B116/100</f>
        <v>0.66</v>
      </c>
      <c r="J116" s="129">
        <v>0</v>
      </c>
      <c r="K116" s="29">
        <f>K115*B116/100</f>
        <v>0</v>
      </c>
      <c r="L116" s="30">
        <f>L115*B116/100</f>
        <v>0</v>
      </c>
      <c r="M116" s="30">
        <f>M115*B116/100</f>
        <v>0</v>
      </c>
      <c r="N116" s="30">
        <f>N115*B116/100</f>
        <v>2.3999999999999998E-3</v>
      </c>
      <c r="O116" s="30">
        <f>O115*B116/100</f>
        <v>1.26E-2</v>
      </c>
      <c r="P116" s="30">
        <f>P115*B116/100</f>
        <v>1.4880000000000002</v>
      </c>
      <c r="Q116" s="30">
        <f>Q115*B116/100</f>
        <v>0</v>
      </c>
      <c r="R116" s="30">
        <f>R115*B116/100</f>
        <v>0</v>
      </c>
      <c r="S116" s="30">
        <f>S115*B116/100</f>
        <v>0.66</v>
      </c>
      <c r="T116" s="30">
        <f>T115*B116/100</f>
        <v>4.8600000000000003</v>
      </c>
      <c r="U116" s="30">
        <f t="shared" si="17"/>
        <v>1.2150000000000001E-2</v>
      </c>
      <c r="V116" s="30">
        <f>V115*B116/100</f>
        <v>226.8</v>
      </c>
      <c r="W116" s="30">
        <f>W115*B116/100</f>
        <v>8.4</v>
      </c>
      <c r="X116" s="30">
        <f>X115*B116/100</f>
        <v>19.8</v>
      </c>
      <c r="Y116" s="30">
        <f>Y115*B116/100</f>
        <v>18.600000000000001</v>
      </c>
      <c r="Z116" s="30">
        <f>Z115*B116/100</f>
        <v>0.27599999999999997</v>
      </c>
      <c r="AA116" s="30">
        <f>AA115*B116/100</f>
        <v>6.6000000000000003E-2</v>
      </c>
      <c r="AB116" s="30">
        <f>AB115*B116/100</f>
        <v>0.54</v>
      </c>
    </row>
    <row r="117" spans="1:28" x14ac:dyDescent="0.25">
      <c r="A117" s="21" t="s">
        <v>34</v>
      </c>
      <c r="B117" s="22">
        <f>B108+B110+B112+B114+B116</f>
        <v>721</v>
      </c>
      <c r="C117" s="22">
        <f t="shared" ref="C117:Z117" si="18">C108+C110+C112+C114+C116</f>
        <v>2</v>
      </c>
      <c r="D117" s="22">
        <f t="shared" si="18"/>
        <v>260</v>
      </c>
      <c r="E117" s="86">
        <f>E108+E110+E112+E114+E116</f>
        <v>216.45</v>
      </c>
      <c r="F117" s="23">
        <f t="shared" si="18"/>
        <v>8.0860000000000003</v>
      </c>
      <c r="G117" s="23">
        <f t="shared" si="18"/>
        <v>2.46</v>
      </c>
      <c r="H117" s="23">
        <f>H108+H110+H112+H114+H116</f>
        <v>1.4045000000000001</v>
      </c>
      <c r="I117" s="23">
        <f t="shared" si="18"/>
        <v>43.209999999999994</v>
      </c>
      <c r="J117" s="23">
        <f t="shared" si="18"/>
        <v>40.229999999999997</v>
      </c>
      <c r="K117" s="23">
        <f>K108+K110+K112+K114+K116</f>
        <v>0</v>
      </c>
      <c r="L117" s="24">
        <f>L108+L110+L112+L114+L116</f>
        <v>3.8200000000000003</v>
      </c>
      <c r="M117" s="24">
        <f t="shared" si="18"/>
        <v>45.55</v>
      </c>
      <c r="N117" s="24">
        <f t="shared" si="18"/>
        <v>0.25590000000000002</v>
      </c>
      <c r="O117" s="24">
        <f t="shared" si="18"/>
        <v>0.4491</v>
      </c>
      <c r="P117" s="24">
        <f t="shared" si="18"/>
        <v>2.9530000000000003</v>
      </c>
      <c r="Q117" s="24">
        <f t="shared" si="18"/>
        <v>99.9</v>
      </c>
      <c r="R117" s="24">
        <f t="shared" si="18"/>
        <v>1.125</v>
      </c>
      <c r="S117" s="24">
        <f t="shared" si="18"/>
        <v>95.759999999999991</v>
      </c>
      <c r="T117" s="24">
        <f t="shared" si="18"/>
        <v>65.11</v>
      </c>
      <c r="U117" s="24">
        <f t="shared" si="18"/>
        <v>0.16277499999999998</v>
      </c>
      <c r="V117" s="24">
        <f t="shared" si="18"/>
        <v>1178.55</v>
      </c>
      <c r="W117" s="24">
        <f t="shared" si="18"/>
        <v>239.6</v>
      </c>
      <c r="X117" s="24">
        <f t="shared" si="18"/>
        <v>88.899999999999991</v>
      </c>
      <c r="Y117" s="24">
        <f t="shared" si="18"/>
        <v>210.1</v>
      </c>
      <c r="Z117" s="24">
        <f t="shared" si="18"/>
        <v>0.73599999999999999</v>
      </c>
      <c r="AA117" s="24">
        <f>AA108+AA110+AA112+AA114+AA116</f>
        <v>0.92599999999999993</v>
      </c>
      <c r="AB117" s="24">
        <f>AB108+AB110+AB112+AB114+AB116</f>
        <v>4.3900000000000006</v>
      </c>
    </row>
    <row r="118" spans="1:28" x14ac:dyDescent="0.25">
      <c r="A118" s="25" t="s">
        <v>54</v>
      </c>
      <c r="B118" s="37">
        <f t="shared" ref="B118:AB118" si="19">B76+B87+B104+B117</f>
        <v>1832</v>
      </c>
      <c r="C118" s="37">
        <f t="shared" si="19"/>
        <v>5.75</v>
      </c>
      <c r="D118" s="37">
        <f t="shared" si="19"/>
        <v>610</v>
      </c>
      <c r="E118" s="38">
        <f t="shared" si="19"/>
        <v>1792.5734295380264</v>
      </c>
      <c r="F118" s="38">
        <f t="shared" si="19"/>
        <v>76.836804602534457</v>
      </c>
      <c r="G118" s="38">
        <f t="shared" si="19"/>
        <v>72.560416043884615</v>
      </c>
      <c r="H118" s="38">
        <f t="shared" si="19"/>
        <v>17.607862526042165</v>
      </c>
      <c r="I118" s="38">
        <f t="shared" si="19"/>
        <v>221.55626386207683</v>
      </c>
      <c r="J118" s="38">
        <f t="shared" si="19"/>
        <v>108.25570984690074</v>
      </c>
      <c r="K118" s="38">
        <f t="shared" si="19"/>
        <v>38.364137311492954</v>
      </c>
      <c r="L118" s="26">
        <f t="shared" si="19"/>
        <v>20.020188382805483</v>
      </c>
      <c r="M118" s="26">
        <f t="shared" si="19"/>
        <v>1003.1681712188688</v>
      </c>
      <c r="N118" s="26">
        <f t="shared" si="19"/>
        <v>2.0803704982893403</v>
      </c>
      <c r="O118" s="26">
        <f t="shared" si="19"/>
        <v>1.1937575431487606</v>
      </c>
      <c r="P118" s="26">
        <f t="shared" si="19"/>
        <v>23.406146791796477</v>
      </c>
      <c r="Q118" s="26">
        <f t="shared" si="19"/>
        <v>252.141807182859</v>
      </c>
      <c r="R118" s="26">
        <f t="shared" si="19"/>
        <v>1.75</v>
      </c>
      <c r="S118" s="26">
        <f t="shared" si="19"/>
        <v>328.82691699000361</v>
      </c>
      <c r="T118" s="26">
        <f t="shared" si="19"/>
        <v>2753.072669393528</v>
      </c>
      <c r="U118" s="26">
        <f t="shared" si="19"/>
        <v>6.8826816734838197</v>
      </c>
      <c r="V118" s="26">
        <f t="shared" si="19"/>
        <v>3815.0811343871255</v>
      </c>
      <c r="W118" s="26">
        <f t="shared" si="19"/>
        <v>683.85317246124737</v>
      </c>
      <c r="X118" s="26">
        <f t="shared" si="19"/>
        <v>299.86783080716373</v>
      </c>
      <c r="Y118" s="26">
        <f t="shared" si="19"/>
        <v>1156.1855020164758</v>
      </c>
      <c r="Z118" s="26">
        <f t="shared" si="19"/>
        <v>8.1227585580764163</v>
      </c>
      <c r="AA118" s="26">
        <f t="shared" si="19"/>
        <v>7.2696104092203599</v>
      </c>
      <c r="AB118" s="26">
        <f t="shared" si="19"/>
        <v>41.344173053766319</v>
      </c>
    </row>
    <row r="119" spans="1:28" x14ac:dyDescent="0.25">
      <c r="A119" s="9" t="s">
        <v>73</v>
      </c>
      <c r="B119" s="10" t="s">
        <v>74</v>
      </c>
      <c r="C119" s="10"/>
      <c r="D119" s="10"/>
      <c r="E119" s="12"/>
      <c r="F119" s="12"/>
      <c r="G119" s="12"/>
      <c r="H119" s="12"/>
      <c r="I119" s="12"/>
      <c r="J119" s="12"/>
      <c r="K119" s="12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</row>
    <row r="120" spans="1:28" x14ac:dyDescent="0.25">
      <c r="A120" s="9" t="s">
        <v>27</v>
      </c>
      <c r="B120" s="10"/>
      <c r="C120" s="10"/>
      <c r="D120" s="10"/>
      <c r="E120" s="12"/>
      <c r="F120" s="12"/>
      <c r="G120" s="12"/>
      <c r="H120" s="12"/>
      <c r="I120" s="12"/>
      <c r="J120" s="12"/>
      <c r="K120" s="12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</row>
    <row r="121" spans="1:28" x14ac:dyDescent="0.25">
      <c r="A121" s="9" t="s">
        <v>75</v>
      </c>
      <c r="B121" s="10"/>
      <c r="C121" s="10"/>
      <c r="D121" s="10"/>
      <c r="E121" s="12"/>
      <c r="F121" s="12"/>
      <c r="G121" s="12"/>
      <c r="H121" s="12"/>
      <c r="I121" s="12"/>
      <c r="J121" s="12"/>
      <c r="K121" s="12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</row>
    <row r="122" spans="1:28" x14ac:dyDescent="0.25">
      <c r="A122" s="9"/>
      <c r="B122" s="10" t="s">
        <v>37</v>
      </c>
      <c r="C122" s="10">
        <v>0</v>
      </c>
      <c r="D122" s="10">
        <v>0</v>
      </c>
      <c r="E122" s="19">
        <v>267</v>
      </c>
      <c r="F122" s="19">
        <v>11.9</v>
      </c>
      <c r="G122" s="19">
        <v>2.9</v>
      </c>
      <c r="H122" s="19">
        <v>0.53</v>
      </c>
      <c r="I122" s="19">
        <v>51.6</v>
      </c>
      <c r="J122" s="12">
        <f>(J123/B123)*100</f>
        <v>3.6120000000000001</v>
      </c>
      <c r="K122" s="19">
        <v>0</v>
      </c>
      <c r="L122" s="20">
        <v>4.9000000000000004</v>
      </c>
      <c r="M122" s="20">
        <v>0</v>
      </c>
      <c r="N122" s="20">
        <v>0.28999999999999998</v>
      </c>
      <c r="O122" s="20">
        <v>0.05</v>
      </c>
      <c r="P122" s="20">
        <v>3.8</v>
      </c>
      <c r="Q122" s="20">
        <v>0</v>
      </c>
      <c r="R122" s="20">
        <v>0</v>
      </c>
      <c r="S122" s="20">
        <v>42</v>
      </c>
      <c r="T122" s="20">
        <v>520</v>
      </c>
      <c r="U122" s="13">
        <f t="shared" ref="U122:U129" si="20">T122*2.5/1000</f>
        <v>1.3</v>
      </c>
      <c r="V122" s="20">
        <v>311</v>
      </c>
      <c r="W122" s="20">
        <v>106</v>
      </c>
      <c r="X122" s="20">
        <v>66</v>
      </c>
      <c r="Y122" s="20">
        <v>202</v>
      </c>
      <c r="Z122" s="20">
        <v>2.4</v>
      </c>
      <c r="AA122" s="20">
        <v>1.6</v>
      </c>
      <c r="AB122" s="20">
        <v>11</v>
      </c>
    </row>
    <row r="123" spans="1:28" x14ac:dyDescent="0.25">
      <c r="A123" s="39"/>
      <c r="B123" s="39">
        <v>40</v>
      </c>
      <c r="C123" s="40">
        <v>0</v>
      </c>
      <c r="D123" s="40">
        <v>0</v>
      </c>
      <c r="E123" s="41">
        <f>E122*B123/100</f>
        <v>106.8</v>
      </c>
      <c r="F123" s="41">
        <f>F122*B123/100</f>
        <v>4.76</v>
      </c>
      <c r="G123" s="41">
        <f>G122*B123/100</f>
        <v>1.1599999999999999</v>
      </c>
      <c r="H123" s="41">
        <f>H122*B123/100</f>
        <v>0.21200000000000002</v>
      </c>
      <c r="I123" s="41">
        <f>I122*B123/100</f>
        <v>20.64</v>
      </c>
      <c r="J123" s="41">
        <f>I123*0.07</f>
        <v>1.4448000000000001</v>
      </c>
      <c r="K123" s="41">
        <f>K122*B123/100</f>
        <v>0</v>
      </c>
      <c r="L123" s="42">
        <f>L122*B123/100</f>
        <v>1.96</v>
      </c>
      <c r="M123" s="42">
        <f>M122*B123/100</f>
        <v>0</v>
      </c>
      <c r="N123" s="42">
        <f>N122*B123/100</f>
        <v>0.11599999999999999</v>
      </c>
      <c r="O123" s="42">
        <f>O122*B123/100</f>
        <v>0.02</v>
      </c>
      <c r="P123" s="42">
        <f>P122*B123/100</f>
        <v>1.52</v>
      </c>
      <c r="Q123" s="42">
        <f>Q122*B123/100</f>
        <v>0</v>
      </c>
      <c r="R123" s="42">
        <f>R122*B123/100</f>
        <v>0</v>
      </c>
      <c r="S123" s="42">
        <f>S122*B123/100</f>
        <v>16.8</v>
      </c>
      <c r="T123" s="42">
        <f>T122*B123/100</f>
        <v>208</v>
      </c>
      <c r="U123" s="42">
        <f t="shared" si="20"/>
        <v>0.52</v>
      </c>
      <c r="V123" s="42">
        <f>V122*B123/100</f>
        <v>124.4</v>
      </c>
      <c r="W123" s="42">
        <f>W122*B123/100</f>
        <v>42.4</v>
      </c>
      <c r="X123" s="42">
        <f>X122*B123/100</f>
        <v>26.4</v>
      </c>
      <c r="Y123" s="42">
        <f>Y122*B123/100</f>
        <v>80.8</v>
      </c>
      <c r="Z123" s="42">
        <f>Z122*B123/100</f>
        <v>0.96</v>
      </c>
      <c r="AA123" s="42">
        <f>AA122*B123/100</f>
        <v>0.64</v>
      </c>
      <c r="AB123" s="42">
        <f>AB122*B123/100</f>
        <v>4.4000000000000004</v>
      </c>
    </row>
    <row r="124" spans="1:28" x14ac:dyDescent="0.25">
      <c r="A124" s="9"/>
      <c r="B124" s="10" t="s">
        <v>32</v>
      </c>
      <c r="C124" s="10">
        <v>0</v>
      </c>
      <c r="D124" s="10">
        <v>0</v>
      </c>
      <c r="E124" s="19">
        <v>622</v>
      </c>
      <c r="F124" s="19">
        <v>0.5</v>
      </c>
      <c r="G124" s="19">
        <v>68.5</v>
      </c>
      <c r="H124" s="19">
        <v>16.23</v>
      </c>
      <c r="I124" s="19">
        <v>0.8</v>
      </c>
      <c r="J124" s="12">
        <f>(J125/B125)*100</f>
        <v>0.8</v>
      </c>
      <c r="K124" s="19">
        <v>0</v>
      </c>
      <c r="L124" s="20">
        <v>0</v>
      </c>
      <c r="M124" s="20">
        <v>368</v>
      </c>
      <c r="N124" s="20">
        <v>0</v>
      </c>
      <c r="O124" s="20">
        <v>0</v>
      </c>
      <c r="P124" s="20">
        <v>0</v>
      </c>
      <c r="Q124" s="20">
        <v>0</v>
      </c>
      <c r="R124" s="20">
        <v>0</v>
      </c>
      <c r="S124" s="20">
        <v>0</v>
      </c>
      <c r="T124" s="20">
        <v>800</v>
      </c>
      <c r="U124" s="13">
        <f t="shared" si="20"/>
        <v>2</v>
      </c>
      <c r="V124" s="20">
        <v>43</v>
      </c>
      <c r="W124" s="20">
        <v>14</v>
      </c>
      <c r="X124" s="20">
        <v>2</v>
      </c>
      <c r="Y124" s="20">
        <v>18</v>
      </c>
      <c r="Z124" s="20">
        <v>0</v>
      </c>
      <c r="AA124" s="20">
        <v>0</v>
      </c>
      <c r="AB124" s="20">
        <v>0</v>
      </c>
    </row>
    <row r="125" spans="1:28" x14ac:dyDescent="0.25">
      <c r="A125" s="39"/>
      <c r="B125" s="39">
        <v>10</v>
      </c>
      <c r="C125" s="40">
        <v>0</v>
      </c>
      <c r="D125" s="40">
        <v>0</v>
      </c>
      <c r="E125" s="41">
        <f>E124*B125/100</f>
        <v>62.2</v>
      </c>
      <c r="F125" s="41">
        <f>F124*B125/100</f>
        <v>0.05</v>
      </c>
      <c r="G125" s="41">
        <f>G124*B125/100</f>
        <v>6.85</v>
      </c>
      <c r="H125" s="41">
        <f>H124*B125/100</f>
        <v>1.6230000000000002</v>
      </c>
      <c r="I125" s="41">
        <f>I124*B125/100</f>
        <v>0.08</v>
      </c>
      <c r="J125" s="41">
        <f>I125</f>
        <v>0.08</v>
      </c>
      <c r="K125" s="41">
        <f>K124*B125/100</f>
        <v>0</v>
      </c>
      <c r="L125" s="42">
        <f>L124*B125/100</f>
        <v>0</v>
      </c>
      <c r="M125" s="42">
        <f>M124*B125/100</f>
        <v>36.799999999999997</v>
      </c>
      <c r="N125" s="42">
        <f>N124*B125/100</f>
        <v>0</v>
      </c>
      <c r="O125" s="42">
        <f>O124*B125/100</f>
        <v>0</v>
      </c>
      <c r="P125" s="42">
        <f>P124*B125/100</f>
        <v>0</v>
      </c>
      <c r="Q125" s="42">
        <f>Q124*B125/100</f>
        <v>0</v>
      </c>
      <c r="R125" s="42">
        <f>R124*B125/100</f>
        <v>0</v>
      </c>
      <c r="S125" s="42">
        <f>S124*B125/100</f>
        <v>0</v>
      </c>
      <c r="T125" s="42">
        <f>T124*B125/100</f>
        <v>80</v>
      </c>
      <c r="U125" s="42">
        <f t="shared" si="20"/>
        <v>0.2</v>
      </c>
      <c r="V125" s="42">
        <f>V124*B125/100</f>
        <v>4.3</v>
      </c>
      <c r="W125" s="42">
        <f>W124*B125/100</f>
        <v>1.4</v>
      </c>
      <c r="X125" s="42">
        <f>X124*B125/100</f>
        <v>0.2</v>
      </c>
      <c r="Y125" s="42">
        <f>Y124*B125/100</f>
        <v>1.8</v>
      </c>
      <c r="Z125" s="42">
        <f>Z124*B125/100</f>
        <v>0</v>
      </c>
      <c r="AA125" s="42">
        <f>AA124*B125/100</f>
        <v>0</v>
      </c>
      <c r="AB125" s="42">
        <f>AB124*B125/100</f>
        <v>0</v>
      </c>
    </row>
    <row r="126" spans="1:28" x14ac:dyDescent="0.25">
      <c r="A126" s="9"/>
      <c r="B126" s="10" t="s">
        <v>33</v>
      </c>
      <c r="C126" s="10">
        <v>0</v>
      </c>
      <c r="D126" s="10">
        <v>0</v>
      </c>
      <c r="E126" s="19">
        <v>36</v>
      </c>
      <c r="F126" s="19">
        <v>0.5</v>
      </c>
      <c r="G126" s="19">
        <v>0.1</v>
      </c>
      <c r="H126" s="19">
        <v>0.02</v>
      </c>
      <c r="I126" s="19">
        <v>8.9</v>
      </c>
      <c r="J126" s="12">
        <f>(J127/B127)*100</f>
        <v>8.9</v>
      </c>
      <c r="K126" s="19">
        <v>8.9</v>
      </c>
      <c r="L126" s="20">
        <v>0.1</v>
      </c>
      <c r="M126" s="20">
        <v>3</v>
      </c>
      <c r="N126" s="20">
        <v>0.08</v>
      </c>
      <c r="O126" s="20">
        <v>0.02</v>
      </c>
      <c r="P126" s="20">
        <v>0.2</v>
      </c>
      <c r="Q126" s="20">
        <v>43</v>
      </c>
      <c r="R126" s="20">
        <v>0</v>
      </c>
      <c r="S126" s="20">
        <v>23</v>
      </c>
      <c r="T126" s="20">
        <v>10</v>
      </c>
      <c r="U126" s="13">
        <f t="shared" si="20"/>
        <v>2.5000000000000001E-2</v>
      </c>
      <c r="V126" s="20">
        <v>150</v>
      </c>
      <c r="W126" s="20">
        <v>10</v>
      </c>
      <c r="X126" s="20">
        <v>8</v>
      </c>
      <c r="Y126" s="20">
        <v>13</v>
      </c>
      <c r="Z126" s="20">
        <v>0.2</v>
      </c>
      <c r="AA126" s="20">
        <v>0</v>
      </c>
      <c r="AB126" s="20">
        <v>1</v>
      </c>
    </row>
    <row r="127" spans="1:28" x14ac:dyDescent="0.25">
      <c r="A127" s="39"/>
      <c r="B127" s="40">
        <v>150</v>
      </c>
      <c r="C127" s="40">
        <v>1</v>
      </c>
      <c r="D127" s="40">
        <v>80</v>
      </c>
      <c r="E127" s="41">
        <f>E126*B127/100</f>
        <v>54</v>
      </c>
      <c r="F127" s="41">
        <f>F126*B127/100</f>
        <v>0.75</v>
      </c>
      <c r="G127" s="41">
        <f>G126*B127/100</f>
        <v>0.15</v>
      </c>
      <c r="H127" s="41">
        <f>H126*B127/100</f>
        <v>0.03</v>
      </c>
      <c r="I127" s="41">
        <f>I126*B127/100</f>
        <v>13.35</v>
      </c>
      <c r="J127" s="41">
        <v>13.35</v>
      </c>
      <c r="K127" s="41">
        <f>K126*B127/100</f>
        <v>13.35</v>
      </c>
      <c r="L127" s="42">
        <f>L126*B127/100</f>
        <v>0.15</v>
      </c>
      <c r="M127" s="42">
        <f>M126*B127/100</f>
        <v>4.5</v>
      </c>
      <c r="N127" s="42">
        <f>N126*B127/100</f>
        <v>0.12</v>
      </c>
      <c r="O127" s="42">
        <f>O126*B127/100</f>
        <v>0.03</v>
      </c>
      <c r="P127" s="42">
        <f>P126*B127/100</f>
        <v>0.3</v>
      </c>
      <c r="Q127" s="42">
        <f>Q126*B127/100</f>
        <v>64.5</v>
      </c>
      <c r="R127" s="42">
        <f>R126*B127/100</f>
        <v>0</v>
      </c>
      <c r="S127" s="42">
        <f>S126*B127/100</f>
        <v>34.5</v>
      </c>
      <c r="T127" s="42">
        <f>T126*B127/100</f>
        <v>15</v>
      </c>
      <c r="U127" s="42">
        <f t="shared" si="20"/>
        <v>3.7499999999999999E-2</v>
      </c>
      <c r="V127" s="42">
        <f>V126*B127/100</f>
        <v>225</v>
      </c>
      <c r="W127" s="42">
        <f>W126*B127/100</f>
        <v>15</v>
      </c>
      <c r="X127" s="42">
        <f>X126*B127/100</f>
        <v>12</v>
      </c>
      <c r="Y127" s="42">
        <f>Y126*B127/100</f>
        <v>19.5</v>
      </c>
      <c r="Z127" s="42">
        <f>Z126*B127/100</f>
        <v>0.3</v>
      </c>
      <c r="AA127" s="42">
        <f>AA126*B127/100</f>
        <v>0</v>
      </c>
      <c r="AB127" s="42">
        <f>AB126*B127/100</f>
        <v>1.5</v>
      </c>
    </row>
    <row r="128" spans="1:28" x14ac:dyDescent="0.25">
      <c r="A128" s="14" t="s">
        <v>29</v>
      </c>
      <c r="B128" s="43" t="s">
        <v>76</v>
      </c>
      <c r="C128" s="43">
        <v>0</v>
      </c>
      <c r="D128" s="43">
        <v>0</v>
      </c>
      <c r="E128" s="44">
        <v>54.276315789473685</v>
      </c>
      <c r="F128" s="44">
        <v>1.5507518796992481</v>
      </c>
      <c r="G128" s="44">
        <v>1.0996240601503757</v>
      </c>
      <c r="H128" s="44">
        <v>0.174812030075188</v>
      </c>
      <c r="I128" s="44">
        <v>10.164473684210526</v>
      </c>
      <c r="J128" s="12">
        <f>(J129/B129)*100</f>
        <v>0</v>
      </c>
      <c r="K128" s="44">
        <v>0</v>
      </c>
      <c r="L128" s="45">
        <v>0.91635338345864659</v>
      </c>
      <c r="M128" s="45">
        <v>0</v>
      </c>
      <c r="N128" s="45">
        <v>9.0930451127819542E-2</v>
      </c>
      <c r="O128" s="45">
        <v>5.9915413533834583E-3</v>
      </c>
      <c r="P128" s="45">
        <v>9.3749999999999986E-2</v>
      </c>
      <c r="Q128" s="45">
        <v>0</v>
      </c>
      <c r="R128" s="45">
        <v>0</v>
      </c>
      <c r="S128" s="45">
        <v>1.9736842105263157</v>
      </c>
      <c r="T128" s="45">
        <v>0.28195488721804507</v>
      </c>
      <c r="U128" s="13">
        <f t="shared" si="20"/>
        <v>7.0488721804511263E-4</v>
      </c>
      <c r="V128" s="45">
        <v>51.879699248120303</v>
      </c>
      <c r="W128" s="45">
        <v>6.7669172932330826</v>
      </c>
      <c r="X128" s="45">
        <v>16.21240601503759</v>
      </c>
      <c r="Y128" s="45">
        <v>55.263157894736835</v>
      </c>
      <c r="Z128" s="45">
        <v>0.50751879699248126</v>
      </c>
      <c r="AA128" s="45">
        <v>0.35244360902255639</v>
      </c>
      <c r="AB128" s="45">
        <v>0.42293233082706766</v>
      </c>
    </row>
    <row r="129" spans="1:28" x14ac:dyDescent="0.25">
      <c r="A129" s="46"/>
      <c r="B129" s="40">
        <v>212</v>
      </c>
      <c r="C129" s="40">
        <v>0</v>
      </c>
      <c r="D129" s="40">
        <v>0</v>
      </c>
      <c r="E129" s="41">
        <f>E128*B129/100</f>
        <v>115.06578947368422</v>
      </c>
      <c r="F129" s="41">
        <f>F128*B129/100</f>
        <v>3.2875939849624056</v>
      </c>
      <c r="G129" s="41">
        <f>G128*B129/100</f>
        <v>2.3312030075187966</v>
      </c>
      <c r="H129" s="41">
        <f>H128*B129/100</f>
        <v>0.37060150375939854</v>
      </c>
      <c r="I129" s="41">
        <f>I128*B129/100</f>
        <v>21.548684210526311</v>
      </c>
      <c r="J129" s="41">
        <v>0</v>
      </c>
      <c r="K129" s="41">
        <f>K128*B129/100</f>
        <v>0</v>
      </c>
      <c r="L129" s="42">
        <f>L128*B129/100</f>
        <v>1.9426691729323307</v>
      </c>
      <c r="M129" s="42">
        <f>M128*B129/100</f>
        <v>0</v>
      </c>
      <c r="N129" s="42">
        <f>N128*B129/100</f>
        <v>0.19277255639097743</v>
      </c>
      <c r="O129" s="42">
        <f>O128*B129/100</f>
        <v>1.2702067669172932E-2</v>
      </c>
      <c r="P129" s="42">
        <f>P128*B129/100</f>
        <v>0.19874999999999995</v>
      </c>
      <c r="Q129" s="42">
        <f>Q128*B129/100</f>
        <v>0</v>
      </c>
      <c r="R129" s="42">
        <f>R128*B129/100</f>
        <v>0</v>
      </c>
      <c r="S129" s="42">
        <f>S128*B129/100</f>
        <v>4.1842105263157894</v>
      </c>
      <c r="T129" s="42">
        <f>T128*B129/100</f>
        <v>0.59774436090225558</v>
      </c>
      <c r="U129" s="42">
        <f t="shared" si="20"/>
        <v>1.494360902255639E-3</v>
      </c>
      <c r="V129" s="42">
        <f>V128*B129/100</f>
        <v>109.98496240601504</v>
      </c>
      <c r="W129" s="42">
        <f>W128*B129/100</f>
        <v>14.345864661654135</v>
      </c>
      <c r="X129" s="42">
        <f>X128*B129/100</f>
        <v>34.370300751879689</v>
      </c>
      <c r="Y129" s="42">
        <f>Y128*B129/100</f>
        <v>117.1578947368421</v>
      </c>
      <c r="Z129" s="42">
        <f>Z128*B129/100</f>
        <v>1.0759398496240602</v>
      </c>
      <c r="AA129" s="42">
        <f>AA128*B129/100</f>
        <v>0.7471804511278195</v>
      </c>
      <c r="AB129" s="42">
        <f>AB128*B129/100</f>
        <v>0.89661654135338342</v>
      </c>
    </row>
    <row r="130" spans="1:28" x14ac:dyDescent="0.25">
      <c r="A130" s="21" t="s">
        <v>34</v>
      </c>
      <c r="B130" s="22">
        <f>B123+B125+B127+B129</f>
        <v>412</v>
      </c>
      <c r="C130" s="22">
        <f t="shared" ref="C130:Z130" si="21">C123+C125+C127+C129</f>
        <v>1</v>
      </c>
      <c r="D130" s="22">
        <f t="shared" si="21"/>
        <v>80</v>
      </c>
      <c r="E130" s="23">
        <f>E123+E125+E127+E129</f>
        <v>338.06578947368422</v>
      </c>
      <c r="F130" s="23">
        <f t="shared" si="21"/>
        <v>8.8475939849624048</v>
      </c>
      <c r="G130" s="23">
        <f t="shared" si="21"/>
        <v>10.491203007518797</v>
      </c>
      <c r="H130" s="23">
        <f>H123+H125+H127+H129</f>
        <v>2.2356015037593986</v>
      </c>
      <c r="I130" s="23">
        <f t="shared" si="21"/>
        <v>55.618684210526311</v>
      </c>
      <c r="J130" s="23">
        <f t="shared" si="21"/>
        <v>14.8748</v>
      </c>
      <c r="K130" s="23">
        <f>K123+K125+K127+K129</f>
        <v>13.35</v>
      </c>
      <c r="L130" s="24">
        <f>L123+L125+L127+L129</f>
        <v>4.0526691729323305</v>
      </c>
      <c r="M130" s="24">
        <f t="shared" si="21"/>
        <v>41.3</v>
      </c>
      <c r="N130" s="24">
        <f t="shared" si="21"/>
        <v>0.42877255639097744</v>
      </c>
      <c r="O130" s="24">
        <f t="shared" si="21"/>
        <v>6.270206766917294E-2</v>
      </c>
      <c r="P130" s="24">
        <f t="shared" si="21"/>
        <v>2.0187499999999998</v>
      </c>
      <c r="Q130" s="24">
        <f t="shared" si="21"/>
        <v>64.5</v>
      </c>
      <c r="R130" s="24">
        <f t="shared" si="21"/>
        <v>0</v>
      </c>
      <c r="S130" s="24">
        <f t="shared" si="21"/>
        <v>55.484210526315785</v>
      </c>
      <c r="T130" s="24">
        <f t="shared" si="21"/>
        <v>303.59774436090225</v>
      </c>
      <c r="U130" s="24">
        <f t="shared" si="21"/>
        <v>0.75899436090225558</v>
      </c>
      <c r="V130" s="24">
        <f t="shared" si="21"/>
        <v>463.68496240601507</v>
      </c>
      <c r="W130" s="24">
        <f t="shared" si="21"/>
        <v>73.14586466165413</v>
      </c>
      <c r="X130" s="24">
        <f t="shared" si="21"/>
        <v>72.970300751879677</v>
      </c>
      <c r="Y130" s="24">
        <f t="shared" si="21"/>
        <v>219.2578947368421</v>
      </c>
      <c r="Z130" s="24">
        <f t="shared" si="21"/>
        <v>2.3359398496240602</v>
      </c>
      <c r="AA130" s="24">
        <f>AA123+AA125+AA127+AA129</f>
        <v>1.3871804511278194</v>
      </c>
      <c r="AB130" s="24">
        <f>AB123+AB125+AB127+AB129</f>
        <v>6.7966165413533837</v>
      </c>
    </row>
    <row r="131" spans="1:28" x14ac:dyDescent="0.25">
      <c r="A131" s="9" t="s">
        <v>35</v>
      </c>
      <c r="B131" s="10"/>
      <c r="C131" s="10"/>
      <c r="D131" s="10"/>
      <c r="E131" s="12"/>
      <c r="F131" s="12"/>
      <c r="G131" s="12"/>
      <c r="H131" s="12"/>
      <c r="I131" s="12"/>
      <c r="J131" s="12"/>
      <c r="K131" s="12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</row>
    <row r="132" spans="1:28" x14ac:dyDescent="0.25">
      <c r="A132" s="9" t="s">
        <v>77</v>
      </c>
      <c r="B132" s="10"/>
      <c r="C132" s="10"/>
      <c r="D132" s="10"/>
      <c r="E132" s="12"/>
      <c r="F132" s="12"/>
      <c r="G132" s="12"/>
      <c r="H132" s="12"/>
      <c r="I132" s="12"/>
      <c r="J132" s="12"/>
      <c r="K132" s="12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</row>
    <row r="133" spans="1:28" x14ac:dyDescent="0.25">
      <c r="A133" s="9"/>
      <c r="B133" s="10" t="s">
        <v>58</v>
      </c>
      <c r="C133" s="10"/>
      <c r="D133" s="10"/>
      <c r="E133" s="19">
        <v>244</v>
      </c>
      <c r="F133" s="19">
        <v>10.4</v>
      </c>
      <c r="G133" s="19">
        <v>3.3</v>
      </c>
      <c r="H133" s="19">
        <v>0.6</v>
      </c>
      <c r="I133" s="19">
        <v>46.1</v>
      </c>
      <c r="J133" s="12">
        <f>(J134/B134)*100</f>
        <v>3.2269999999999999</v>
      </c>
      <c r="K133" s="19">
        <v>0</v>
      </c>
      <c r="L133" s="20">
        <v>4.4000000000000004</v>
      </c>
      <c r="M133" s="20">
        <v>0</v>
      </c>
      <c r="N133" s="20">
        <v>0.25</v>
      </c>
      <c r="O133" s="20">
        <v>0.05</v>
      </c>
      <c r="P133" s="20">
        <v>3.8</v>
      </c>
      <c r="Q133" s="20">
        <v>0</v>
      </c>
      <c r="R133" s="20">
        <v>0</v>
      </c>
      <c r="S133" s="20">
        <v>57</v>
      </c>
      <c r="T133" s="20">
        <v>450</v>
      </c>
      <c r="U133" s="20">
        <f>T133*2.5/1000</f>
        <v>1.125</v>
      </c>
      <c r="V133" s="20">
        <v>248</v>
      </c>
      <c r="W133" s="20">
        <v>87</v>
      </c>
      <c r="X133" s="20">
        <v>61</v>
      </c>
      <c r="Y133" s="20">
        <v>197</v>
      </c>
      <c r="Z133" s="20">
        <v>2.4</v>
      </c>
      <c r="AA133" s="20">
        <v>1.7</v>
      </c>
      <c r="AB133" s="20">
        <v>7</v>
      </c>
    </row>
    <row r="134" spans="1:28" x14ac:dyDescent="0.25">
      <c r="A134" s="39"/>
      <c r="B134" s="40">
        <v>48</v>
      </c>
      <c r="C134" s="40">
        <v>0</v>
      </c>
      <c r="D134" s="40">
        <v>0</v>
      </c>
      <c r="E134" s="41">
        <f>E133*B134/100</f>
        <v>117.12</v>
      </c>
      <c r="F134" s="41">
        <f>F133*B134/100</f>
        <v>4.9920000000000009</v>
      </c>
      <c r="G134" s="41">
        <f>G133*B134/100</f>
        <v>1.5839999999999999</v>
      </c>
      <c r="H134" s="41">
        <f>H133*B134/100</f>
        <v>0.28799999999999998</v>
      </c>
      <c r="I134" s="41">
        <f>I133*B134/100</f>
        <v>22.128</v>
      </c>
      <c r="J134" s="41">
        <f>I134*0.07</f>
        <v>1.5489600000000001</v>
      </c>
      <c r="K134" s="41">
        <f>K133*B134/100</f>
        <v>0</v>
      </c>
      <c r="L134" s="42">
        <f>L133*B134/100</f>
        <v>2.1120000000000001</v>
      </c>
      <c r="M134" s="42">
        <f>M133*B134/100</f>
        <v>0</v>
      </c>
      <c r="N134" s="42">
        <f>N133*B134/100</f>
        <v>0.12</v>
      </c>
      <c r="O134" s="42">
        <f>O133*B134/100</f>
        <v>2.4000000000000004E-2</v>
      </c>
      <c r="P134" s="42">
        <f>P133*B134/100</f>
        <v>1.8239999999999998</v>
      </c>
      <c r="Q134" s="42">
        <f>Q133*B134/100</f>
        <v>0</v>
      </c>
      <c r="R134" s="42">
        <f>R133*B134/100</f>
        <v>0</v>
      </c>
      <c r="S134" s="42">
        <f>S133*B134/100</f>
        <v>27.36</v>
      </c>
      <c r="T134" s="42">
        <f>T133*B134/100</f>
        <v>216</v>
      </c>
      <c r="U134" s="42">
        <f>T134*2.5/1000</f>
        <v>0.54</v>
      </c>
      <c r="V134" s="42">
        <f>V133*B134/100</f>
        <v>119.04</v>
      </c>
      <c r="W134" s="42">
        <f>W133*B134/100</f>
        <v>41.76</v>
      </c>
      <c r="X134" s="42">
        <f>X133*B134/100</f>
        <v>29.28</v>
      </c>
      <c r="Y134" s="42">
        <f>Y133*B134/100</f>
        <v>94.56</v>
      </c>
      <c r="Z134" s="42">
        <f>Z133*B134/100</f>
        <v>1.1519999999999999</v>
      </c>
      <c r="AA134" s="42">
        <f>AA133*B134/100</f>
        <v>0.81599999999999995</v>
      </c>
      <c r="AB134" s="42">
        <f>AB133*B134/100</f>
        <v>3.36</v>
      </c>
    </row>
    <row r="135" spans="1:28" x14ac:dyDescent="0.25">
      <c r="A135" s="9"/>
      <c r="B135" s="10" t="s">
        <v>32</v>
      </c>
      <c r="C135" s="10">
        <v>0</v>
      </c>
      <c r="D135" s="10">
        <v>0</v>
      </c>
      <c r="E135" s="19">
        <v>622</v>
      </c>
      <c r="F135" s="19">
        <v>0.5</v>
      </c>
      <c r="G135" s="19">
        <v>68.5</v>
      </c>
      <c r="H135" s="19">
        <v>16.23</v>
      </c>
      <c r="I135" s="19">
        <v>0.8</v>
      </c>
      <c r="J135" s="12">
        <f>(J136/B136)*100</f>
        <v>0.8</v>
      </c>
      <c r="K135" s="19">
        <v>0</v>
      </c>
      <c r="L135" s="20">
        <v>0</v>
      </c>
      <c r="M135" s="20">
        <v>368</v>
      </c>
      <c r="N135" s="20">
        <v>0</v>
      </c>
      <c r="O135" s="20">
        <v>0</v>
      </c>
      <c r="P135" s="20">
        <v>0</v>
      </c>
      <c r="Q135" s="20">
        <v>0</v>
      </c>
      <c r="R135" s="20">
        <v>0</v>
      </c>
      <c r="S135" s="20">
        <v>0</v>
      </c>
      <c r="T135" s="20">
        <v>800</v>
      </c>
      <c r="U135" s="13">
        <f t="shared" ref="U135:U140" si="22">T135*2.5/1000</f>
        <v>2</v>
      </c>
      <c r="V135" s="20">
        <v>43</v>
      </c>
      <c r="W135" s="20">
        <v>14</v>
      </c>
      <c r="X135" s="20">
        <v>2</v>
      </c>
      <c r="Y135" s="20">
        <v>18</v>
      </c>
      <c r="Z135" s="20">
        <v>0</v>
      </c>
      <c r="AA135" s="20">
        <v>0</v>
      </c>
      <c r="AB135" s="20">
        <v>0</v>
      </c>
    </row>
    <row r="136" spans="1:28" x14ac:dyDescent="0.25">
      <c r="A136" s="39"/>
      <c r="B136" s="40">
        <v>10</v>
      </c>
      <c r="C136" s="40">
        <v>0</v>
      </c>
      <c r="D136" s="40">
        <v>0</v>
      </c>
      <c r="E136" s="41">
        <f>E135*B136/100</f>
        <v>62.2</v>
      </c>
      <c r="F136" s="41">
        <f>F135*B136/100</f>
        <v>0.05</v>
      </c>
      <c r="G136" s="41">
        <f>G135*B136/100</f>
        <v>6.85</v>
      </c>
      <c r="H136" s="41">
        <f>H135*B136/100</f>
        <v>1.6230000000000002</v>
      </c>
      <c r="I136" s="41">
        <f>I135*B136/100</f>
        <v>0.08</v>
      </c>
      <c r="J136" s="41">
        <v>0.08</v>
      </c>
      <c r="K136" s="41">
        <f>K135*B136/100</f>
        <v>0</v>
      </c>
      <c r="L136" s="42">
        <f>L135*B136/100</f>
        <v>0</v>
      </c>
      <c r="M136" s="42">
        <f>M135*B136/100</f>
        <v>36.799999999999997</v>
      </c>
      <c r="N136" s="42">
        <f>N135*B136/100</f>
        <v>0</v>
      </c>
      <c r="O136" s="42">
        <f>O135*B136/100</f>
        <v>0</v>
      </c>
      <c r="P136" s="42">
        <f>P135*B136/100</f>
        <v>0</v>
      </c>
      <c r="Q136" s="42">
        <f>Q135*B136/100</f>
        <v>0</v>
      </c>
      <c r="R136" s="42">
        <f>R135*B136/100</f>
        <v>0</v>
      </c>
      <c r="S136" s="42">
        <f>S135*B136/100</f>
        <v>0</v>
      </c>
      <c r="T136" s="42">
        <f>T135*B136/100</f>
        <v>80</v>
      </c>
      <c r="U136" s="42">
        <f t="shared" si="22"/>
        <v>0.2</v>
      </c>
      <c r="V136" s="42">
        <f>V135*B136/100</f>
        <v>4.3</v>
      </c>
      <c r="W136" s="42">
        <f>W135*B136/100</f>
        <v>1.4</v>
      </c>
      <c r="X136" s="42">
        <f>X135*B136/100</f>
        <v>0.2</v>
      </c>
      <c r="Y136" s="42">
        <f>Y135*B136/100</f>
        <v>1.8</v>
      </c>
      <c r="Z136" s="42">
        <f>Z135*B136/100</f>
        <v>0</v>
      </c>
      <c r="AA136" s="42">
        <f>AA135*B136/100</f>
        <v>0</v>
      </c>
      <c r="AB136" s="42">
        <f>AB135*B136/100</f>
        <v>0</v>
      </c>
    </row>
    <row r="137" spans="1:28" x14ac:dyDescent="0.25">
      <c r="A137" s="14" t="s">
        <v>29</v>
      </c>
      <c r="B137" s="43" t="s">
        <v>78</v>
      </c>
      <c r="C137" s="43">
        <v>0</v>
      </c>
      <c r="D137" s="43">
        <v>0</v>
      </c>
      <c r="E137" s="44">
        <v>50.340049782256372</v>
      </c>
      <c r="F137" s="44">
        <v>3.333003744416692</v>
      </c>
      <c r="G137" s="44">
        <v>0.7817705803201026</v>
      </c>
      <c r="H137" s="44">
        <v>0.20843632986978375</v>
      </c>
      <c r="I137" s="44">
        <v>7.9864409985684395</v>
      </c>
      <c r="J137" s="12">
        <f>(J138/B138)*100</f>
        <v>2.5556611195419006</v>
      </c>
      <c r="K137" s="44">
        <v>0</v>
      </c>
      <c r="L137" s="45">
        <v>1.3993199004354873</v>
      </c>
      <c r="M137" s="45">
        <v>192.41400953515065</v>
      </c>
      <c r="N137" s="45">
        <v>8.0975697832881235E-2</v>
      </c>
      <c r="O137" s="45">
        <v>2.3919557376414907E-2</v>
      </c>
      <c r="P137" s="45">
        <v>0.9245399010373454</v>
      </c>
      <c r="Q137" s="45">
        <v>2.2354726520013926</v>
      </c>
      <c r="R137" s="45">
        <v>0</v>
      </c>
      <c r="S137" s="45">
        <v>8.9902541990344496</v>
      </c>
      <c r="T137" s="45">
        <v>55.3838349533345</v>
      </c>
      <c r="U137" s="13">
        <f t="shared" si="22"/>
        <v>0.13845958738333625</v>
      </c>
      <c r="V137" s="45">
        <v>196.7108459114495</v>
      </c>
      <c r="W137" s="45">
        <v>21.435818290465278</v>
      </c>
      <c r="X137" s="45">
        <v>10.403545803544944</v>
      </c>
      <c r="Y137" s="45">
        <v>42.022586871756943</v>
      </c>
      <c r="Z137" s="45">
        <v>0.54930291944130372</v>
      </c>
      <c r="AA137" s="45">
        <v>0.29523285456960707</v>
      </c>
      <c r="AB137" s="45">
        <v>2.0678122031012882</v>
      </c>
    </row>
    <row r="138" spans="1:28" x14ac:dyDescent="0.25">
      <c r="A138" s="46"/>
      <c r="B138" s="40">
        <v>300</v>
      </c>
      <c r="C138" s="40">
        <v>2</v>
      </c>
      <c r="D138" s="40">
        <v>170</v>
      </c>
      <c r="E138" s="41">
        <f>E137*B138/100</f>
        <v>151.02014934676913</v>
      </c>
      <c r="F138" s="41">
        <f>F137*B138/100</f>
        <v>9.9990112332500765</v>
      </c>
      <c r="G138" s="41">
        <f>G137*B138/100</f>
        <v>2.3453117409603079</v>
      </c>
      <c r="H138" s="41">
        <f>H137*B138/100</f>
        <v>0.62530898960935122</v>
      </c>
      <c r="I138" s="41">
        <f>I137*B138/100</f>
        <v>23.959322995705321</v>
      </c>
      <c r="J138" s="41">
        <f>(I138/100)*32</f>
        <v>7.6669833586257026</v>
      </c>
      <c r="K138" s="41">
        <f>K137*B138/100</f>
        <v>0</v>
      </c>
      <c r="L138" s="42">
        <f>L137*B138/100</f>
        <v>4.1979597013064618</v>
      </c>
      <c r="M138" s="42">
        <f>M137*B138/100</f>
        <v>577.24202860545199</v>
      </c>
      <c r="N138" s="42">
        <f>N137*B138/100</f>
        <v>0.24292709349864372</v>
      </c>
      <c r="O138" s="42">
        <f>O137*B138/100</f>
        <v>7.1758672129244722E-2</v>
      </c>
      <c r="P138" s="42">
        <f>P137*B138/100</f>
        <v>2.7736197031120362</v>
      </c>
      <c r="Q138" s="42">
        <f>Q137*B138/100</f>
        <v>6.7064179560041781</v>
      </c>
      <c r="R138" s="42">
        <f>R137*B138/100</f>
        <v>0</v>
      </c>
      <c r="S138" s="42">
        <f>S137*B138/100</f>
        <v>26.970762597103349</v>
      </c>
      <c r="T138" s="42">
        <f>T137*B138/100</f>
        <v>166.15150486000351</v>
      </c>
      <c r="U138" s="42">
        <f t="shared" si="22"/>
        <v>0.4153787621500088</v>
      </c>
      <c r="V138" s="42">
        <f>V137*B138/100</f>
        <v>590.13253773434849</v>
      </c>
      <c r="W138" s="42">
        <f>W137*B138/100</f>
        <v>64.307454871395834</v>
      </c>
      <c r="X138" s="42">
        <f>X137*B138/100</f>
        <v>31.210637410634831</v>
      </c>
      <c r="Y138" s="42">
        <f>Y137*B138/100</f>
        <v>126.06776061527084</v>
      </c>
      <c r="Z138" s="42">
        <f>Z137*B138/100</f>
        <v>1.6479087583239111</v>
      </c>
      <c r="AA138" s="42">
        <f>AA137*B138/100</f>
        <v>0.88569856370882116</v>
      </c>
      <c r="AB138" s="42">
        <f>AB137*B138/100</f>
        <v>6.2034366093038651</v>
      </c>
    </row>
    <row r="139" spans="1:28" x14ac:dyDescent="0.25">
      <c r="A139" s="10"/>
      <c r="B139" s="10" t="s">
        <v>79</v>
      </c>
      <c r="C139" s="10">
        <v>0</v>
      </c>
      <c r="D139" s="10">
        <v>0</v>
      </c>
      <c r="E139" s="19">
        <v>50</v>
      </c>
      <c r="F139" s="19">
        <v>1.3</v>
      </c>
      <c r="G139" s="19">
        <v>0</v>
      </c>
      <c r="H139" s="19">
        <v>0</v>
      </c>
      <c r="I139" s="19">
        <v>11.9</v>
      </c>
      <c r="J139" s="12">
        <f>(J140/B140)*100</f>
        <v>11.904</v>
      </c>
      <c r="K139" s="19">
        <v>11.9</v>
      </c>
      <c r="L139" s="20">
        <v>0</v>
      </c>
      <c r="M139" s="20">
        <v>0</v>
      </c>
      <c r="N139" s="20">
        <v>0</v>
      </c>
      <c r="O139" s="20">
        <v>0</v>
      </c>
      <c r="P139" s="20">
        <v>0</v>
      </c>
      <c r="Q139" s="20">
        <v>2.5</v>
      </c>
      <c r="R139" s="20">
        <v>0</v>
      </c>
      <c r="S139" s="20">
        <v>1</v>
      </c>
      <c r="T139" s="20">
        <v>6</v>
      </c>
      <c r="U139" s="13">
        <f t="shared" si="22"/>
        <v>1.4999999999999999E-2</v>
      </c>
      <c r="V139" s="20">
        <v>15</v>
      </c>
      <c r="W139" s="20">
        <v>7</v>
      </c>
      <c r="X139" s="20">
        <v>1</v>
      </c>
      <c r="Y139" s="20">
        <v>2</v>
      </c>
      <c r="Z139" s="20">
        <v>0.4</v>
      </c>
      <c r="AA139" s="20">
        <v>0</v>
      </c>
      <c r="AB139" s="20">
        <v>0</v>
      </c>
    </row>
    <row r="140" spans="1:28" x14ac:dyDescent="0.25">
      <c r="A140" s="39"/>
      <c r="B140" s="39">
        <v>125</v>
      </c>
      <c r="C140" s="40">
        <v>0</v>
      </c>
      <c r="D140" s="40">
        <v>0</v>
      </c>
      <c r="E140" s="41">
        <f>E139*B140/100</f>
        <v>62.5</v>
      </c>
      <c r="F140" s="41">
        <f>F139*B140/100</f>
        <v>1.625</v>
      </c>
      <c r="G140" s="41">
        <f>G139*B140/100</f>
        <v>0</v>
      </c>
      <c r="H140" s="41">
        <f>H139*B140/100</f>
        <v>0</v>
      </c>
      <c r="I140" s="41">
        <f>I139*B140/100</f>
        <v>14.875</v>
      </c>
      <c r="J140" s="41">
        <v>14.88</v>
      </c>
      <c r="K140" s="41">
        <f>K139*B140/100</f>
        <v>14.875</v>
      </c>
      <c r="L140" s="42">
        <f>L139*B140/100</f>
        <v>0</v>
      </c>
      <c r="M140" s="42">
        <f>M139*B140/100</f>
        <v>0</v>
      </c>
      <c r="N140" s="42">
        <f>N139*B140/100</f>
        <v>0</v>
      </c>
      <c r="O140" s="42">
        <f>O139*B140/100</f>
        <v>0</v>
      </c>
      <c r="P140" s="42">
        <f>P139*B140/100</f>
        <v>0</v>
      </c>
      <c r="Q140" s="42">
        <f>Q139*B140/100</f>
        <v>3.125</v>
      </c>
      <c r="R140" s="42">
        <f>R139*B140/100</f>
        <v>0</v>
      </c>
      <c r="S140" s="42">
        <f>S139*B140/100</f>
        <v>1.25</v>
      </c>
      <c r="T140" s="42">
        <f>T139*B140/100</f>
        <v>7.5</v>
      </c>
      <c r="U140" s="42">
        <f t="shared" si="22"/>
        <v>1.8749999999999999E-2</v>
      </c>
      <c r="V140" s="42">
        <f>V139*B140/100</f>
        <v>18.75</v>
      </c>
      <c r="W140" s="42">
        <f>W139*B140/100</f>
        <v>8.75</v>
      </c>
      <c r="X140" s="42">
        <f>X139*B140/100</f>
        <v>1.25</v>
      </c>
      <c r="Y140" s="42">
        <f>Y139*B140/100</f>
        <v>2.5</v>
      </c>
      <c r="Z140" s="42">
        <f>Z139*B140/100</f>
        <v>0.5</v>
      </c>
      <c r="AA140" s="42">
        <f>AA139*B140/100</f>
        <v>0</v>
      </c>
      <c r="AB140" s="42">
        <f>AB139*B140/100</f>
        <v>0</v>
      </c>
    </row>
    <row r="141" spans="1:28" x14ac:dyDescent="0.25">
      <c r="A141" s="21" t="s">
        <v>34</v>
      </c>
      <c r="B141" s="22">
        <f>B134+B136+B138+B140</f>
        <v>483</v>
      </c>
      <c r="C141" s="22">
        <f t="shared" ref="C141:Z141" si="23">C134+C136+C138+C140</f>
        <v>2</v>
      </c>
      <c r="D141" s="22">
        <f t="shared" si="23"/>
        <v>170</v>
      </c>
      <c r="E141" s="23">
        <f>E134+E136+E138+E140</f>
        <v>392.84014934676912</v>
      </c>
      <c r="F141" s="23">
        <f t="shared" si="23"/>
        <v>16.666011233250078</v>
      </c>
      <c r="G141" s="23">
        <f t="shared" si="23"/>
        <v>10.779311740960306</v>
      </c>
      <c r="H141" s="23">
        <f>H134+H136+H138+H140</f>
        <v>2.5363089896093514</v>
      </c>
      <c r="I141" s="23">
        <f t="shared" si="23"/>
        <v>61.042322995705319</v>
      </c>
      <c r="J141" s="23">
        <f t="shared" si="23"/>
        <v>24.175943358625702</v>
      </c>
      <c r="K141" s="23">
        <f>K134+K136+K138+K140</f>
        <v>14.875</v>
      </c>
      <c r="L141" s="24">
        <f>L134+L136+L138+L140</f>
        <v>6.3099597013064619</v>
      </c>
      <c r="M141" s="24">
        <f t="shared" si="23"/>
        <v>614.04202860545195</v>
      </c>
      <c r="N141" s="24">
        <f t="shared" si="23"/>
        <v>0.36292709349864372</v>
      </c>
      <c r="O141" s="24">
        <f t="shared" si="23"/>
        <v>9.5758672129244729E-2</v>
      </c>
      <c r="P141" s="24">
        <f t="shared" si="23"/>
        <v>4.597619703112036</v>
      </c>
      <c r="Q141" s="24">
        <f t="shared" si="23"/>
        <v>9.8314179560041772</v>
      </c>
      <c r="R141" s="24">
        <f t="shared" si="23"/>
        <v>0</v>
      </c>
      <c r="S141" s="24">
        <f t="shared" si="23"/>
        <v>55.580762597103345</v>
      </c>
      <c r="T141" s="24">
        <f t="shared" si="23"/>
        <v>469.65150486000351</v>
      </c>
      <c r="U141" s="24">
        <f t="shared" si="23"/>
        <v>1.1741287621500087</v>
      </c>
      <c r="V141" s="24">
        <f t="shared" si="23"/>
        <v>732.22253773434852</v>
      </c>
      <c r="W141" s="24">
        <f t="shared" si="23"/>
        <v>116.21745487139583</v>
      </c>
      <c r="X141" s="24">
        <f t="shared" si="23"/>
        <v>61.940637410634835</v>
      </c>
      <c r="Y141" s="24">
        <f t="shared" si="23"/>
        <v>224.92776061527084</v>
      </c>
      <c r="Z141" s="24">
        <f t="shared" si="23"/>
        <v>3.2999087583239111</v>
      </c>
      <c r="AA141" s="24">
        <f>AA134+AA136+AA138+AA140</f>
        <v>1.7016985637088211</v>
      </c>
      <c r="AB141" s="24">
        <f>AB134+AB136+AB138+AB140</f>
        <v>9.5634366093038654</v>
      </c>
    </row>
    <row r="142" spans="1:28" x14ac:dyDescent="0.25">
      <c r="A142" s="9" t="s">
        <v>40</v>
      </c>
      <c r="B142" s="10"/>
      <c r="C142" s="10"/>
      <c r="D142" s="10"/>
      <c r="E142" s="12"/>
      <c r="F142" s="12"/>
      <c r="G142" s="12"/>
      <c r="H142" s="12"/>
      <c r="I142" s="12"/>
      <c r="J142" s="12"/>
      <c r="K142" s="12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</row>
    <row r="143" spans="1:28" x14ac:dyDescent="0.25">
      <c r="A143" s="9" t="s">
        <v>80</v>
      </c>
      <c r="B143" s="10"/>
      <c r="C143" s="10"/>
      <c r="D143" s="10"/>
      <c r="E143" s="12"/>
      <c r="F143" s="12"/>
      <c r="G143" s="12"/>
      <c r="H143" s="12"/>
      <c r="I143" s="12"/>
      <c r="J143" s="12"/>
      <c r="K143" s="12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</row>
    <row r="144" spans="1:28" x14ac:dyDescent="0.25">
      <c r="A144" s="9"/>
      <c r="B144" s="10" t="s">
        <v>32</v>
      </c>
      <c r="C144" s="10">
        <v>0</v>
      </c>
      <c r="D144" s="10">
        <v>0</v>
      </c>
      <c r="E144" s="19">
        <v>622</v>
      </c>
      <c r="F144" s="19">
        <v>0.5</v>
      </c>
      <c r="G144" s="19">
        <v>68.5</v>
      </c>
      <c r="H144" s="19">
        <v>16.23</v>
      </c>
      <c r="I144" s="19">
        <v>0.8</v>
      </c>
      <c r="J144" s="12">
        <f>(J145/B145)*100</f>
        <v>0.8</v>
      </c>
      <c r="K144" s="19">
        <v>0</v>
      </c>
      <c r="L144" s="20">
        <v>0</v>
      </c>
      <c r="M144" s="20">
        <v>368</v>
      </c>
      <c r="N144" s="20">
        <v>0</v>
      </c>
      <c r="O144" s="20">
        <v>0</v>
      </c>
      <c r="P144" s="20">
        <v>0</v>
      </c>
      <c r="Q144" s="20">
        <v>0</v>
      </c>
      <c r="R144" s="20">
        <v>0</v>
      </c>
      <c r="S144" s="20">
        <v>0</v>
      </c>
      <c r="T144" s="20">
        <v>800</v>
      </c>
      <c r="U144" s="13">
        <f t="shared" ref="U144:U151" si="24">T144*2.5/1000</f>
        <v>2</v>
      </c>
      <c r="V144" s="20">
        <v>43</v>
      </c>
      <c r="W144" s="20">
        <v>14</v>
      </c>
      <c r="X144" s="20">
        <v>2</v>
      </c>
      <c r="Y144" s="20">
        <v>18</v>
      </c>
      <c r="Z144" s="20">
        <v>0</v>
      </c>
      <c r="AA144" s="20">
        <v>0</v>
      </c>
      <c r="AB144" s="20">
        <v>0</v>
      </c>
    </row>
    <row r="145" spans="1:28" x14ac:dyDescent="0.25">
      <c r="A145" s="39"/>
      <c r="B145" s="40">
        <v>15</v>
      </c>
      <c r="C145" s="40">
        <v>0</v>
      </c>
      <c r="D145" s="40">
        <v>0</v>
      </c>
      <c r="E145" s="41">
        <f>E144*B145/100</f>
        <v>93.3</v>
      </c>
      <c r="F145" s="41">
        <f>F144*B145/100</f>
        <v>7.4999999999999997E-2</v>
      </c>
      <c r="G145" s="41">
        <f>G144*B145/100</f>
        <v>10.275</v>
      </c>
      <c r="H145" s="41">
        <f>H144*B145/100</f>
        <v>2.4345000000000003</v>
      </c>
      <c r="I145" s="41">
        <f>I144*B145/100</f>
        <v>0.12</v>
      </c>
      <c r="J145" s="41">
        <f>I145</f>
        <v>0.12</v>
      </c>
      <c r="K145" s="41">
        <f>K144*B145/100</f>
        <v>0</v>
      </c>
      <c r="L145" s="42">
        <f>L144*B145/100</f>
        <v>0</v>
      </c>
      <c r="M145" s="42">
        <f>M144*B145/100</f>
        <v>55.2</v>
      </c>
      <c r="N145" s="42">
        <f>N144*B145/100</f>
        <v>0</v>
      </c>
      <c r="O145" s="42">
        <f>O144*B145/100</f>
        <v>0</v>
      </c>
      <c r="P145" s="42">
        <f>P144*B145/100</f>
        <v>0</v>
      </c>
      <c r="Q145" s="42">
        <f>Q144*B145/100</f>
        <v>0</v>
      </c>
      <c r="R145" s="42">
        <f>R144*B145/100</f>
        <v>0</v>
      </c>
      <c r="S145" s="42">
        <f>S144*B145/100</f>
        <v>0</v>
      </c>
      <c r="T145" s="42">
        <f>T144*B145/100</f>
        <v>120</v>
      </c>
      <c r="U145" s="42">
        <f t="shared" si="24"/>
        <v>0.3</v>
      </c>
      <c r="V145" s="42">
        <f>V144*B145/100</f>
        <v>6.45</v>
      </c>
      <c r="W145" s="42">
        <f>W144*B145/100</f>
        <v>2.1</v>
      </c>
      <c r="X145" s="42">
        <f>X144*B145/100</f>
        <v>0.3</v>
      </c>
      <c r="Y145" s="42">
        <f>Y144*B145/100</f>
        <v>2.7</v>
      </c>
      <c r="Z145" s="42">
        <f>Z144*B145/100</f>
        <v>0</v>
      </c>
      <c r="AA145" s="42">
        <f>AA144*B145/100</f>
        <v>0</v>
      </c>
      <c r="AB145" s="42">
        <f>AB144*B145/100</f>
        <v>0</v>
      </c>
    </row>
    <row r="146" spans="1:28" x14ac:dyDescent="0.25">
      <c r="A146" s="14" t="s">
        <v>29</v>
      </c>
      <c r="B146" s="43" t="s">
        <v>81</v>
      </c>
      <c r="C146" s="43">
        <v>0</v>
      </c>
      <c r="D146" s="43">
        <v>0</v>
      </c>
      <c r="E146" s="44">
        <v>114.89335967423295</v>
      </c>
      <c r="F146" s="44">
        <v>4.8520743458452609</v>
      </c>
      <c r="G146" s="44">
        <v>3.0118937225335642</v>
      </c>
      <c r="H146" s="44">
        <v>0.78430028625569492</v>
      </c>
      <c r="I146" s="44">
        <v>18.256501229689952</v>
      </c>
      <c r="J146" s="12">
        <f>(J147/B147)*100</f>
        <v>3.1036052090472923</v>
      </c>
      <c r="K146" s="44">
        <v>0</v>
      </c>
      <c r="L146" s="45">
        <v>2.3006087973229046</v>
      </c>
      <c r="M146" s="45">
        <v>61.951376849574636</v>
      </c>
      <c r="N146" s="45">
        <v>8.7158811434100703E-2</v>
      </c>
      <c r="O146" s="45">
        <v>3.017699471838084E-2</v>
      </c>
      <c r="P146" s="45">
        <v>1.0233600774099909</v>
      </c>
      <c r="Q146" s="45">
        <v>5.1558279240414455</v>
      </c>
      <c r="R146" s="45">
        <v>4.1930411643752774E-2</v>
      </c>
      <c r="S146" s="45">
        <v>15.554570011692133</v>
      </c>
      <c r="T146" s="45">
        <v>64.079345240495087</v>
      </c>
      <c r="U146" s="13">
        <f t="shared" si="24"/>
        <v>0.1601983631012377</v>
      </c>
      <c r="V146" s="45">
        <v>259.52102568237711</v>
      </c>
      <c r="W146" s="45">
        <v>52.966173446760465</v>
      </c>
      <c r="X146" s="45">
        <v>21.364351086562106</v>
      </c>
      <c r="Y146" s="45">
        <v>87.517638995282823</v>
      </c>
      <c r="Z146" s="45">
        <v>1.0296335120751521</v>
      </c>
      <c r="AA146" s="45">
        <v>0.5946054912712172</v>
      </c>
      <c r="AB146" s="45">
        <v>4.400274160383824</v>
      </c>
    </row>
    <row r="147" spans="1:28" x14ac:dyDescent="0.25">
      <c r="A147" s="39"/>
      <c r="B147" s="40">
        <v>310</v>
      </c>
      <c r="C147" s="40">
        <v>3</v>
      </c>
      <c r="D147" s="40">
        <v>270</v>
      </c>
      <c r="E147" s="41">
        <f>E146*B147/100</f>
        <v>356.16941499012216</v>
      </c>
      <c r="F147" s="41">
        <f>F146*B147/100</f>
        <v>15.041430472120309</v>
      </c>
      <c r="G147" s="41">
        <f>G146*B147/100</f>
        <v>9.3368705398540488</v>
      </c>
      <c r="H147" s="41">
        <f>H146*B147/100</f>
        <v>2.431330887392654</v>
      </c>
      <c r="I147" s="41">
        <f>I146*B147/100</f>
        <v>56.595153812038852</v>
      </c>
      <c r="J147" s="41">
        <f>(I147/100)*17</f>
        <v>9.6211761480466063</v>
      </c>
      <c r="K147" s="41">
        <f>K146*B147/100</f>
        <v>0</v>
      </c>
      <c r="L147" s="42">
        <f>L146*B147/100</f>
        <v>7.1318872717010038</v>
      </c>
      <c r="M147" s="42">
        <f>M146*B147/100</f>
        <v>192.04926823368135</v>
      </c>
      <c r="N147" s="42">
        <f>N146*B147/100</f>
        <v>0.27019231544571215</v>
      </c>
      <c r="O147" s="42">
        <f>O146*B147/100</f>
        <v>9.35486836269806E-2</v>
      </c>
      <c r="P147" s="42">
        <f>P146*B147/100</f>
        <v>3.1724162399709717</v>
      </c>
      <c r="Q147" s="42">
        <f>Q146*B147/100</f>
        <v>15.98306656452848</v>
      </c>
      <c r="R147" s="42">
        <f>R146*B147/100</f>
        <v>0.12998427609563359</v>
      </c>
      <c r="S147" s="42">
        <f>S146*B147/100</f>
        <v>48.219167036245615</v>
      </c>
      <c r="T147" s="42">
        <f>T146*B147/100</f>
        <v>198.64597024553478</v>
      </c>
      <c r="U147" s="42">
        <f t="shared" si="24"/>
        <v>0.49661492561383691</v>
      </c>
      <c r="V147" s="42">
        <f>V146*B147/100</f>
        <v>804.51517961536911</v>
      </c>
      <c r="W147" s="42">
        <f>W146*B147/100</f>
        <v>164.19513768495744</v>
      </c>
      <c r="X147" s="42">
        <f>X146*B147/100</f>
        <v>66.22948836834253</v>
      </c>
      <c r="Y147" s="42">
        <f>Y146*B147/100</f>
        <v>271.30468088537674</v>
      </c>
      <c r="Z147" s="42">
        <f>Z146*B147/100</f>
        <v>3.1918638874329712</v>
      </c>
      <c r="AA147" s="42">
        <f>AA146*B147/100</f>
        <v>1.8432770229407733</v>
      </c>
      <c r="AB147" s="42">
        <f>AB146*B147/100</f>
        <v>13.640849897189856</v>
      </c>
    </row>
    <row r="148" spans="1:28" x14ac:dyDescent="0.25">
      <c r="A148" s="9"/>
      <c r="B148" s="10" t="s">
        <v>38</v>
      </c>
      <c r="C148" s="10">
        <v>0</v>
      </c>
      <c r="D148" s="10">
        <v>0</v>
      </c>
      <c r="E148" s="19">
        <v>416</v>
      </c>
      <c r="F148" s="19">
        <v>25.4</v>
      </c>
      <c r="G148" s="19">
        <v>34.9</v>
      </c>
      <c r="H148" s="19">
        <v>21.68</v>
      </c>
      <c r="I148" s="19">
        <v>0.1</v>
      </c>
      <c r="J148" s="12">
        <f>(J149/B149)*100</f>
        <v>0.1</v>
      </c>
      <c r="K148" s="19">
        <v>0</v>
      </c>
      <c r="L148" s="20">
        <v>0</v>
      </c>
      <c r="M148" s="20">
        <v>388</v>
      </c>
      <c r="N148" s="20">
        <v>0.03</v>
      </c>
      <c r="O148" s="20">
        <v>0.39</v>
      </c>
      <c r="P148" s="20">
        <v>0.1</v>
      </c>
      <c r="Q148" s="20">
        <v>0</v>
      </c>
      <c r="R148" s="20">
        <v>2.4</v>
      </c>
      <c r="S148" s="20">
        <v>31</v>
      </c>
      <c r="T148" s="20">
        <v>723</v>
      </c>
      <c r="U148" s="13">
        <f t="shared" si="24"/>
        <v>1.8075000000000001</v>
      </c>
      <c r="V148" s="20">
        <v>75</v>
      </c>
      <c r="W148" s="20">
        <v>739</v>
      </c>
      <c r="X148" s="20">
        <v>29</v>
      </c>
      <c r="Y148" s="20">
        <v>505</v>
      </c>
      <c r="Z148" s="20">
        <v>0.3</v>
      </c>
      <c r="AA148" s="20">
        <v>4.0999999999999996</v>
      </c>
      <c r="AB148" s="20">
        <v>6</v>
      </c>
    </row>
    <row r="149" spans="1:28" x14ac:dyDescent="0.25">
      <c r="A149" s="39"/>
      <c r="B149" s="40">
        <v>20</v>
      </c>
      <c r="C149" s="40">
        <v>0</v>
      </c>
      <c r="D149" s="40">
        <v>0</v>
      </c>
      <c r="E149" s="41">
        <f>E148*B149/100</f>
        <v>83.2</v>
      </c>
      <c r="F149" s="41">
        <f>F148*B149/100</f>
        <v>5.08</v>
      </c>
      <c r="G149" s="41">
        <f>G148*B149/100</f>
        <v>6.98</v>
      </c>
      <c r="H149" s="41">
        <f>H148*B149/100</f>
        <v>4.3360000000000003</v>
      </c>
      <c r="I149" s="41">
        <f>I148*B149/100</f>
        <v>0.02</v>
      </c>
      <c r="J149" s="41">
        <v>0.02</v>
      </c>
      <c r="K149" s="41">
        <f>K148*B149/100</f>
        <v>0</v>
      </c>
      <c r="L149" s="42">
        <f>L148*B149/100</f>
        <v>0</v>
      </c>
      <c r="M149" s="42">
        <f>M148*B149/100</f>
        <v>77.599999999999994</v>
      </c>
      <c r="N149" s="42">
        <f>N148*B149/100</f>
        <v>6.0000000000000001E-3</v>
      </c>
      <c r="O149" s="42">
        <f>O148*B149/100</f>
        <v>7.8000000000000014E-2</v>
      </c>
      <c r="P149" s="42">
        <f>P148*B149/100</f>
        <v>0.02</v>
      </c>
      <c r="Q149" s="42">
        <f>Q148*B149/100</f>
        <v>0</v>
      </c>
      <c r="R149" s="42">
        <f>R148*B149/100</f>
        <v>0.48</v>
      </c>
      <c r="S149" s="42">
        <f>S148*B149/100</f>
        <v>6.2</v>
      </c>
      <c r="T149" s="42">
        <f>T148*B149/100</f>
        <v>144.6</v>
      </c>
      <c r="U149" s="42">
        <f t="shared" si="24"/>
        <v>0.36149999999999999</v>
      </c>
      <c r="V149" s="42">
        <f>V148*B149/100</f>
        <v>15</v>
      </c>
      <c r="W149" s="42">
        <f>W148*B149/100</f>
        <v>147.80000000000001</v>
      </c>
      <c r="X149" s="42">
        <f>X148*B149/100</f>
        <v>5.8</v>
      </c>
      <c r="Y149" s="42">
        <f>Y148*B149/100</f>
        <v>101</v>
      </c>
      <c r="Z149" s="42">
        <f>Z148*B149/100</f>
        <v>0.06</v>
      </c>
      <c r="AA149" s="42">
        <f>AA148*B149/100</f>
        <v>0.82</v>
      </c>
      <c r="AB149" s="42">
        <f>AB148*B149/100</f>
        <v>1.2</v>
      </c>
    </row>
    <row r="150" spans="1:28" x14ac:dyDescent="0.25">
      <c r="A150" s="9"/>
      <c r="B150" s="10" t="s">
        <v>82</v>
      </c>
      <c r="C150" s="10">
        <v>0</v>
      </c>
      <c r="D150" s="10">
        <v>0</v>
      </c>
      <c r="E150" s="19">
        <v>454</v>
      </c>
      <c r="F150" s="19">
        <v>11.2</v>
      </c>
      <c r="G150" s="19">
        <v>20.3</v>
      </c>
      <c r="H150" s="19">
        <v>6.39</v>
      </c>
      <c r="I150" s="19">
        <v>60.3</v>
      </c>
      <c r="J150" s="12">
        <f>(J151/B151)*100</f>
        <v>3.0150000000000001</v>
      </c>
      <c r="K150" s="19">
        <v>0.9</v>
      </c>
      <c r="L150" s="20">
        <v>6.9</v>
      </c>
      <c r="M150" s="20">
        <v>0</v>
      </c>
      <c r="N150" s="20">
        <v>0.32</v>
      </c>
      <c r="O150" s="20">
        <v>0.09</v>
      </c>
      <c r="P150" s="20">
        <v>0.7</v>
      </c>
      <c r="Q150" s="20">
        <v>0</v>
      </c>
      <c r="R150" s="20">
        <v>0</v>
      </c>
      <c r="S150" s="20">
        <v>26</v>
      </c>
      <c r="T150" s="20">
        <v>780</v>
      </c>
      <c r="U150" s="13">
        <f t="shared" si="24"/>
        <v>1.95</v>
      </c>
      <c r="V150" s="20">
        <v>340</v>
      </c>
      <c r="W150" s="20">
        <v>54</v>
      </c>
      <c r="X150" s="20">
        <v>100</v>
      </c>
      <c r="Y150" s="20">
        <v>420</v>
      </c>
      <c r="Z150" s="20">
        <v>4.5</v>
      </c>
      <c r="AA150" s="20">
        <v>2.2999999999999998</v>
      </c>
      <c r="AB150" s="20">
        <v>3</v>
      </c>
    </row>
    <row r="151" spans="1:28" x14ac:dyDescent="0.25">
      <c r="A151" s="39"/>
      <c r="B151" s="40">
        <v>52</v>
      </c>
      <c r="C151" s="40">
        <v>0</v>
      </c>
      <c r="D151" s="40">
        <v>0</v>
      </c>
      <c r="E151" s="41">
        <f>E150*B151/100</f>
        <v>236.08</v>
      </c>
      <c r="F151" s="41">
        <f>F150*B151/100</f>
        <v>5.8239999999999998</v>
      </c>
      <c r="G151" s="41">
        <f>G150*B151/100</f>
        <v>10.556000000000001</v>
      </c>
      <c r="H151" s="41">
        <f>H150*B151/100</f>
        <v>3.3227999999999995</v>
      </c>
      <c r="I151" s="41">
        <f>I150*B151/100</f>
        <v>31.355999999999998</v>
      </c>
      <c r="J151" s="41">
        <f>I151*0.05</f>
        <v>1.5678000000000001</v>
      </c>
      <c r="K151" s="41">
        <f>K150*B151/100</f>
        <v>0.46800000000000003</v>
      </c>
      <c r="L151" s="42">
        <f>L150*B151/100</f>
        <v>3.5880000000000001</v>
      </c>
      <c r="M151" s="42">
        <f>M150*B151/100</f>
        <v>0</v>
      </c>
      <c r="N151" s="42">
        <f>N150*B151/100</f>
        <v>0.16639999999999999</v>
      </c>
      <c r="O151" s="42">
        <f>O150*B151/100</f>
        <v>4.6799999999999994E-2</v>
      </c>
      <c r="P151" s="42">
        <f>P150*B151/100</f>
        <v>0.36399999999999999</v>
      </c>
      <c r="Q151" s="42">
        <f>Q150*B151/100</f>
        <v>0</v>
      </c>
      <c r="R151" s="42">
        <f>R150*B151/100</f>
        <v>0</v>
      </c>
      <c r="S151" s="42">
        <f>S150*B151/100</f>
        <v>13.52</v>
      </c>
      <c r="T151" s="42">
        <f>T150*B151/100</f>
        <v>405.6</v>
      </c>
      <c r="U151" s="42">
        <f t="shared" si="24"/>
        <v>1.014</v>
      </c>
      <c r="V151" s="42">
        <f>V150*B151/100</f>
        <v>176.8</v>
      </c>
      <c r="W151" s="42">
        <f>W150*B151/100</f>
        <v>28.08</v>
      </c>
      <c r="X151" s="42">
        <f>X150*B151/100</f>
        <v>52</v>
      </c>
      <c r="Y151" s="42">
        <f>Y150*B151/100</f>
        <v>218.4</v>
      </c>
      <c r="Z151" s="42">
        <f>Z150*B151/100</f>
        <v>2.34</v>
      </c>
      <c r="AA151" s="42">
        <f>AA150*B151/100</f>
        <v>1.196</v>
      </c>
      <c r="AB151" s="42">
        <f>AB150*B151/100</f>
        <v>1.56</v>
      </c>
    </row>
    <row r="152" spans="1:28" x14ac:dyDescent="0.25">
      <c r="A152" s="21" t="s">
        <v>34</v>
      </c>
      <c r="B152" s="22">
        <f>B145+B147+B149+B151</f>
        <v>397</v>
      </c>
      <c r="C152" s="22">
        <f t="shared" ref="C152:Z152" si="25">C145+C147+C149+C151</f>
        <v>3</v>
      </c>
      <c r="D152" s="22">
        <f t="shared" si="25"/>
        <v>270</v>
      </c>
      <c r="E152" s="23">
        <f>E145+E147+E149+E151</f>
        <v>768.7494149901222</v>
      </c>
      <c r="F152" s="23">
        <f t="shared" si="25"/>
        <v>26.02043047212031</v>
      </c>
      <c r="G152" s="23">
        <f t="shared" si="25"/>
        <v>37.147870539854054</v>
      </c>
      <c r="H152" s="23">
        <f>H145+H147+H149+H151</f>
        <v>12.524630887392654</v>
      </c>
      <c r="I152" s="23">
        <f t="shared" si="25"/>
        <v>88.091153812038854</v>
      </c>
      <c r="J152" s="23">
        <f t="shared" si="25"/>
        <v>11.328976148046605</v>
      </c>
      <c r="K152" s="23">
        <f>K145+K147+K149+K151</f>
        <v>0.46800000000000003</v>
      </c>
      <c r="L152" s="24">
        <f>L145+L147+L149+L151</f>
        <v>10.719887271701005</v>
      </c>
      <c r="M152" s="24">
        <f t="shared" si="25"/>
        <v>324.8492682336813</v>
      </c>
      <c r="N152" s="24">
        <f t="shared" si="25"/>
        <v>0.44259231544571215</v>
      </c>
      <c r="O152" s="24">
        <f t="shared" si="25"/>
        <v>0.21834868362698062</v>
      </c>
      <c r="P152" s="24">
        <f t="shared" si="25"/>
        <v>3.5564162399709716</v>
      </c>
      <c r="Q152" s="24">
        <f t="shared" si="25"/>
        <v>15.98306656452848</v>
      </c>
      <c r="R152" s="24">
        <f t="shared" si="25"/>
        <v>0.60998427609563355</v>
      </c>
      <c r="S152" s="24">
        <f t="shared" si="25"/>
        <v>67.939167036245621</v>
      </c>
      <c r="T152" s="24">
        <f t="shared" si="25"/>
        <v>868.84597024553477</v>
      </c>
      <c r="U152" s="24">
        <f t="shared" si="25"/>
        <v>2.1721149256138368</v>
      </c>
      <c r="V152" s="24">
        <f t="shared" si="25"/>
        <v>1002.7651796153691</v>
      </c>
      <c r="W152" s="24">
        <f t="shared" si="25"/>
        <v>342.17513768495741</v>
      </c>
      <c r="X152" s="24">
        <f t="shared" si="25"/>
        <v>124.32948836834252</v>
      </c>
      <c r="Y152" s="24">
        <f t="shared" si="25"/>
        <v>593.40468088537671</v>
      </c>
      <c r="Z152" s="24">
        <f t="shared" si="25"/>
        <v>5.5918638874329716</v>
      </c>
      <c r="AA152" s="24">
        <f>AA145+AA147+AA149+AA151</f>
        <v>3.8592770229407733</v>
      </c>
      <c r="AB152" s="24">
        <f>AB145+AB147+AB149+AB151</f>
        <v>16.400849897189854</v>
      </c>
    </row>
    <row r="153" spans="1:28" x14ac:dyDescent="0.25">
      <c r="A153" s="9" t="s">
        <v>47</v>
      </c>
      <c r="B153" s="10"/>
      <c r="C153" s="10"/>
      <c r="D153" s="10"/>
      <c r="E153" s="12"/>
      <c r="F153" s="12"/>
      <c r="G153" s="12"/>
      <c r="H153" s="12"/>
      <c r="I153" s="12"/>
      <c r="J153" s="12"/>
      <c r="K153" s="12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</row>
    <row r="154" spans="1:28" x14ac:dyDescent="0.25">
      <c r="A154" s="9" t="s">
        <v>83</v>
      </c>
      <c r="B154" s="10"/>
      <c r="C154" s="10"/>
      <c r="D154" s="10"/>
      <c r="E154" s="12"/>
      <c r="F154" s="12"/>
      <c r="G154" s="12"/>
      <c r="H154" s="12"/>
      <c r="I154" s="12"/>
      <c r="J154" s="12"/>
      <c r="K154" s="12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</row>
    <row r="155" spans="1:28" x14ac:dyDescent="0.25">
      <c r="A155" s="9"/>
      <c r="B155" s="10" t="s">
        <v>50</v>
      </c>
      <c r="C155" s="10">
        <v>0</v>
      </c>
      <c r="D155" s="10">
        <v>0</v>
      </c>
      <c r="E155" s="19">
        <v>95</v>
      </c>
      <c r="F155" s="19">
        <v>1.2</v>
      </c>
      <c r="G155" s="19">
        <v>0.3</v>
      </c>
      <c r="H155" s="19">
        <v>0.11</v>
      </c>
      <c r="I155" s="19">
        <v>23.2</v>
      </c>
      <c r="J155" s="12">
        <f>(J156/B156)*100</f>
        <v>20.88</v>
      </c>
      <c r="K155" s="19">
        <v>0</v>
      </c>
      <c r="L155" s="20">
        <v>1.1000000000000001</v>
      </c>
      <c r="M155" s="20">
        <v>4</v>
      </c>
      <c r="N155" s="20">
        <v>0.04</v>
      </c>
      <c r="O155" s="20">
        <v>0.06</v>
      </c>
      <c r="P155" s="20">
        <v>0.7</v>
      </c>
      <c r="Q155" s="20">
        <v>11</v>
      </c>
      <c r="R155" s="20">
        <v>0</v>
      </c>
      <c r="S155" s="20">
        <v>14</v>
      </c>
      <c r="T155" s="20">
        <v>1</v>
      </c>
      <c r="U155" s="13">
        <f t="shared" ref="U155:U166" si="26">T155*2.5/1000</f>
        <v>2.5000000000000001E-3</v>
      </c>
      <c r="V155" s="20">
        <v>400</v>
      </c>
      <c r="W155" s="20">
        <v>6</v>
      </c>
      <c r="X155" s="20">
        <v>34</v>
      </c>
      <c r="Y155" s="20">
        <v>28</v>
      </c>
      <c r="Z155" s="20">
        <v>0.3</v>
      </c>
      <c r="AA155" s="20">
        <v>0.2</v>
      </c>
      <c r="AB155" s="20">
        <v>1</v>
      </c>
    </row>
    <row r="156" spans="1:28" x14ac:dyDescent="0.25">
      <c r="A156" s="39"/>
      <c r="B156" s="40">
        <v>100</v>
      </c>
      <c r="C156" s="40">
        <v>1</v>
      </c>
      <c r="D156" s="40">
        <v>100</v>
      </c>
      <c r="E156" s="41">
        <f>E155*B156/100</f>
        <v>95</v>
      </c>
      <c r="F156" s="41">
        <f>F155*B156/100</f>
        <v>1.2</v>
      </c>
      <c r="G156" s="41">
        <f>G155*B156/100</f>
        <v>0.3</v>
      </c>
      <c r="H156" s="41">
        <f>H155*B156/100</f>
        <v>0.11</v>
      </c>
      <c r="I156" s="41">
        <f>I155*B156/100</f>
        <v>23.2</v>
      </c>
      <c r="J156" s="41">
        <f>I156*0.9</f>
        <v>20.88</v>
      </c>
      <c r="K156" s="41">
        <f>K155*B156/100</f>
        <v>0</v>
      </c>
      <c r="L156" s="42">
        <f>L155*B156/100</f>
        <v>1.1000000000000001</v>
      </c>
      <c r="M156" s="42">
        <f>M155*B156/100</f>
        <v>4</v>
      </c>
      <c r="N156" s="42">
        <f>N155*B156/100</f>
        <v>0.04</v>
      </c>
      <c r="O156" s="42">
        <f>O155*B156/100</f>
        <v>0.06</v>
      </c>
      <c r="P156" s="42">
        <f>P155*B156/100</f>
        <v>0.7</v>
      </c>
      <c r="Q156" s="42">
        <f>Q155*B156/100</f>
        <v>11</v>
      </c>
      <c r="R156" s="42">
        <f>R155*B156/100</f>
        <v>0</v>
      </c>
      <c r="S156" s="42">
        <f>S155*B156/100</f>
        <v>14</v>
      </c>
      <c r="T156" s="42">
        <f>T155*B156/100</f>
        <v>1</v>
      </c>
      <c r="U156" s="42">
        <f t="shared" si="26"/>
        <v>2.5000000000000001E-3</v>
      </c>
      <c r="V156" s="42">
        <f>V155*B156/100</f>
        <v>400</v>
      </c>
      <c r="W156" s="42">
        <f>W155*B156/100</f>
        <v>6</v>
      </c>
      <c r="X156" s="42">
        <f>X155*B156/100</f>
        <v>34</v>
      </c>
      <c r="Y156" s="42">
        <f>Y155*B156/100</f>
        <v>28</v>
      </c>
      <c r="Z156" s="42">
        <f>Z155*B156/100</f>
        <v>0.3</v>
      </c>
      <c r="AA156" s="42">
        <f>AA155*B156/100</f>
        <v>0.2</v>
      </c>
      <c r="AB156" s="42">
        <f>AB155*B156/100</f>
        <v>1</v>
      </c>
    </row>
    <row r="157" spans="1:28" hidden="1" x14ac:dyDescent="0.25">
      <c r="A157" s="9"/>
      <c r="B157" s="10" t="s">
        <v>62</v>
      </c>
      <c r="C157" s="10">
        <v>0</v>
      </c>
      <c r="D157" s="10">
        <v>0</v>
      </c>
      <c r="E157" s="19">
        <v>497</v>
      </c>
      <c r="F157" s="19">
        <v>6.6</v>
      </c>
      <c r="G157" s="19">
        <v>24.1</v>
      </c>
      <c r="H157" s="19">
        <v>12.16</v>
      </c>
      <c r="I157" s="19">
        <v>68.2</v>
      </c>
      <c r="J157" s="19"/>
      <c r="K157" s="19">
        <v>26.3</v>
      </c>
      <c r="L157" s="20">
        <v>2.2000000000000002</v>
      </c>
      <c r="M157" s="20">
        <v>0</v>
      </c>
      <c r="N157" s="20">
        <v>0.08</v>
      </c>
      <c r="O157" s="20">
        <v>0.11</v>
      </c>
      <c r="P157" s="20">
        <v>1.3</v>
      </c>
      <c r="Q157" s="20">
        <v>0</v>
      </c>
      <c r="R157" s="20">
        <v>0</v>
      </c>
      <c r="S157" s="20">
        <v>13</v>
      </c>
      <c r="T157" s="20">
        <v>430</v>
      </c>
      <c r="U157" s="13">
        <f t="shared" si="26"/>
        <v>1.075</v>
      </c>
      <c r="V157" s="20">
        <v>210</v>
      </c>
      <c r="W157" s="20">
        <v>84</v>
      </c>
      <c r="X157" s="20">
        <v>41</v>
      </c>
      <c r="Y157" s="20">
        <v>130</v>
      </c>
      <c r="Z157" s="20">
        <v>2.1</v>
      </c>
      <c r="AA157" s="20">
        <v>1</v>
      </c>
      <c r="AB157" s="20">
        <v>2</v>
      </c>
    </row>
    <row r="158" spans="1:28" hidden="1" x14ac:dyDescent="0.25">
      <c r="A158" s="39"/>
      <c r="B158" s="31">
        <v>0</v>
      </c>
      <c r="C158" s="40">
        <v>0</v>
      </c>
      <c r="D158" s="40">
        <v>0</v>
      </c>
      <c r="E158" s="41">
        <f>E157*B158/100</f>
        <v>0</v>
      </c>
      <c r="F158" s="41">
        <f>F157*B158/100</f>
        <v>0</v>
      </c>
      <c r="G158" s="41">
        <f>G157*B158/100</f>
        <v>0</v>
      </c>
      <c r="H158" s="41">
        <f>H157*B158/100</f>
        <v>0</v>
      </c>
      <c r="I158" s="41">
        <f>I157*B158/100</f>
        <v>0</v>
      </c>
      <c r="J158" s="41"/>
      <c r="K158" s="41">
        <f>K157*B158/100</f>
        <v>0</v>
      </c>
      <c r="L158" s="42">
        <f>L157*B158/100</f>
        <v>0</v>
      </c>
      <c r="M158" s="42">
        <f>M157*B158/100</f>
        <v>0</v>
      </c>
      <c r="N158" s="42">
        <f>N157*B158/100</f>
        <v>0</v>
      </c>
      <c r="O158" s="42">
        <f>O157*B158/100</f>
        <v>0</v>
      </c>
      <c r="P158" s="42">
        <f>P157*B158/100</f>
        <v>0</v>
      </c>
      <c r="Q158" s="42">
        <f>Q157*B158/100</f>
        <v>0</v>
      </c>
      <c r="R158" s="42">
        <f>R157*B158/100</f>
        <v>0</v>
      </c>
      <c r="S158" s="42">
        <f>S157*B158/100</f>
        <v>0</v>
      </c>
      <c r="T158" s="42">
        <f>T157*B158/100</f>
        <v>0</v>
      </c>
      <c r="U158" s="42">
        <f t="shared" si="26"/>
        <v>0</v>
      </c>
      <c r="V158" s="42">
        <f>V157*B158/100</f>
        <v>0</v>
      </c>
      <c r="W158" s="42">
        <f>W157*B158/100</f>
        <v>0</v>
      </c>
      <c r="X158" s="42">
        <f>X157*B158/100</f>
        <v>0</v>
      </c>
      <c r="Y158" s="42">
        <f>Y157*B158/100</f>
        <v>0</v>
      </c>
      <c r="Z158" s="42">
        <f>Z157*B158/100</f>
        <v>0</v>
      </c>
      <c r="AA158" s="42">
        <f>AA157*B158/100</f>
        <v>0</v>
      </c>
      <c r="AB158" s="42">
        <f>AB157*B158/100</f>
        <v>0</v>
      </c>
    </row>
    <row r="159" spans="1:28" x14ac:dyDescent="0.25">
      <c r="A159" s="10"/>
      <c r="B159" s="10" t="s">
        <v>84</v>
      </c>
      <c r="C159" s="10">
        <v>0</v>
      </c>
      <c r="D159" s="10">
        <v>0</v>
      </c>
      <c r="E159" s="19">
        <v>47</v>
      </c>
      <c r="F159" s="19">
        <v>0.4</v>
      </c>
      <c r="G159" s="19">
        <v>0.1</v>
      </c>
      <c r="H159" s="19">
        <v>0.02</v>
      </c>
      <c r="I159" s="19">
        <v>11.8</v>
      </c>
      <c r="J159" s="12">
        <f>(J160/B160)*100</f>
        <v>11.8</v>
      </c>
      <c r="K159" s="19">
        <v>0</v>
      </c>
      <c r="L159" s="20">
        <v>1.8</v>
      </c>
      <c r="M159" s="20">
        <v>3</v>
      </c>
      <c r="N159" s="20">
        <v>0.03</v>
      </c>
      <c r="O159" s="20">
        <v>0.02</v>
      </c>
      <c r="P159" s="20">
        <v>0.1</v>
      </c>
      <c r="Q159" s="20">
        <v>6</v>
      </c>
      <c r="R159" s="20">
        <v>0</v>
      </c>
      <c r="S159" s="20">
        <v>1</v>
      </c>
      <c r="T159" s="20">
        <v>3</v>
      </c>
      <c r="U159" s="13">
        <f t="shared" si="26"/>
        <v>7.4999999999999997E-3</v>
      </c>
      <c r="V159" s="20">
        <v>120</v>
      </c>
      <c r="W159" s="20">
        <v>4</v>
      </c>
      <c r="X159" s="20">
        <v>5</v>
      </c>
      <c r="Y159" s="20">
        <v>11</v>
      </c>
      <c r="Z159" s="20">
        <v>0.1</v>
      </c>
      <c r="AA159" s="20">
        <v>0.1</v>
      </c>
      <c r="AB159" s="20">
        <v>0</v>
      </c>
    </row>
    <row r="160" spans="1:28" x14ac:dyDescent="0.25">
      <c r="A160" s="40"/>
      <c r="B160" s="40">
        <v>100</v>
      </c>
      <c r="C160" s="40">
        <v>1</v>
      </c>
      <c r="D160" s="40">
        <v>100</v>
      </c>
      <c r="E160" s="41">
        <f>E159*B160/100</f>
        <v>47</v>
      </c>
      <c r="F160" s="41">
        <f>F159*B160/100</f>
        <v>0.4</v>
      </c>
      <c r="G160" s="41">
        <f>G159*B160/100</f>
        <v>0.1</v>
      </c>
      <c r="H160" s="41">
        <f>H159*B160/100</f>
        <v>0.02</v>
      </c>
      <c r="I160" s="41">
        <f>I159*B160/100</f>
        <v>11.8</v>
      </c>
      <c r="J160" s="41">
        <f>I160</f>
        <v>11.8</v>
      </c>
      <c r="K160" s="41">
        <f>K159*B160/100</f>
        <v>0</v>
      </c>
      <c r="L160" s="42">
        <f>L159*B160/100</f>
        <v>1.8</v>
      </c>
      <c r="M160" s="42">
        <f>M159*B160/100</f>
        <v>3</v>
      </c>
      <c r="N160" s="42">
        <f>N159*B160/100</f>
        <v>0.03</v>
      </c>
      <c r="O160" s="42">
        <f>O159*B160/100</f>
        <v>0.02</v>
      </c>
      <c r="P160" s="42">
        <f>P159*B160/100</f>
        <v>0.1</v>
      </c>
      <c r="Q160" s="42">
        <f>Q159*B160/100</f>
        <v>6</v>
      </c>
      <c r="R160" s="42">
        <f>R159*B160/100</f>
        <v>0</v>
      </c>
      <c r="S160" s="42">
        <f>S159*B160/100</f>
        <v>1</v>
      </c>
      <c r="T160" s="42">
        <f>T159*B160/100</f>
        <v>3</v>
      </c>
      <c r="U160" s="42">
        <f t="shared" si="26"/>
        <v>7.4999999999999997E-3</v>
      </c>
      <c r="V160" s="42">
        <f>V159*B160/100</f>
        <v>120</v>
      </c>
      <c r="W160" s="42">
        <f>W159*B160/100</f>
        <v>4</v>
      </c>
      <c r="X160" s="42">
        <f>X159*B160/100</f>
        <v>5</v>
      </c>
      <c r="Y160" s="42">
        <f>Y159*B160/100</f>
        <v>11</v>
      </c>
      <c r="Z160" s="42">
        <f>Z159*B160/100</f>
        <v>0.1</v>
      </c>
      <c r="AA160" s="42">
        <f>AA159*B160/100</f>
        <v>0.1</v>
      </c>
      <c r="AB160" s="42">
        <f>AB159*B160/100</f>
        <v>0</v>
      </c>
    </row>
    <row r="161" spans="1:28" x14ac:dyDescent="0.25">
      <c r="A161" s="9"/>
      <c r="B161" s="10" t="s">
        <v>51</v>
      </c>
      <c r="C161" s="10">
        <v>0</v>
      </c>
      <c r="D161" s="10">
        <v>0</v>
      </c>
      <c r="E161" s="19">
        <v>45</v>
      </c>
      <c r="F161" s="19">
        <v>3.4</v>
      </c>
      <c r="G161" s="19">
        <v>1.6</v>
      </c>
      <c r="H161" s="19">
        <v>1.01</v>
      </c>
      <c r="I161" s="19">
        <v>4.5999999999999996</v>
      </c>
      <c r="J161" s="19">
        <v>4.7200000000000006</v>
      </c>
      <c r="K161" s="19">
        <v>0</v>
      </c>
      <c r="L161" s="20">
        <v>0</v>
      </c>
      <c r="M161" s="20">
        <v>23</v>
      </c>
      <c r="N161" s="20">
        <v>0.03</v>
      </c>
      <c r="O161" s="20">
        <v>0.25</v>
      </c>
      <c r="P161" s="20">
        <v>0.1</v>
      </c>
      <c r="Q161" s="20">
        <v>2</v>
      </c>
      <c r="R161" s="20">
        <v>0.9</v>
      </c>
      <c r="S161" s="20">
        <v>12</v>
      </c>
      <c r="T161" s="20">
        <v>41</v>
      </c>
      <c r="U161" s="13">
        <f t="shared" si="26"/>
        <v>0.10249999999999999</v>
      </c>
      <c r="V161" s="20">
        <v>157</v>
      </c>
      <c r="W161" s="20">
        <v>120</v>
      </c>
      <c r="X161" s="20">
        <v>10</v>
      </c>
      <c r="Y161" s="20">
        <v>96</v>
      </c>
      <c r="Z161" s="20">
        <v>0</v>
      </c>
      <c r="AA161" s="20">
        <v>0.4</v>
      </c>
      <c r="AB161" s="20">
        <v>1</v>
      </c>
    </row>
    <row r="162" spans="1:28" x14ac:dyDescent="0.25">
      <c r="A162" s="39"/>
      <c r="B162" s="40">
        <v>125</v>
      </c>
      <c r="C162" s="40">
        <v>0</v>
      </c>
      <c r="D162" s="40">
        <v>0</v>
      </c>
      <c r="E162" s="41">
        <f>E161*B162/100</f>
        <v>56.25</v>
      </c>
      <c r="F162" s="41">
        <f>F161*B162/100</f>
        <v>4.25</v>
      </c>
      <c r="G162" s="41">
        <f>G161*B162/100</f>
        <v>2</v>
      </c>
      <c r="H162" s="41">
        <f>H161*B162/100</f>
        <v>1.2625</v>
      </c>
      <c r="I162" s="41">
        <f>I161*B162/100</f>
        <v>5.75</v>
      </c>
      <c r="J162" s="41">
        <f>I162</f>
        <v>5.75</v>
      </c>
      <c r="K162" s="41">
        <f>K161*B162/100</f>
        <v>0</v>
      </c>
      <c r="L162" s="42">
        <f>L161*B162/100</f>
        <v>0</v>
      </c>
      <c r="M162" s="42">
        <f>M161*B162/100</f>
        <v>28.75</v>
      </c>
      <c r="N162" s="42">
        <f>N161*B162/100</f>
        <v>3.7499999999999999E-2</v>
      </c>
      <c r="O162" s="42">
        <f>O161*B162/100</f>
        <v>0.3125</v>
      </c>
      <c r="P162" s="42">
        <f>P161*B162/100</f>
        <v>0.125</v>
      </c>
      <c r="Q162" s="42">
        <f>Q161*B162/100</f>
        <v>2.5</v>
      </c>
      <c r="R162" s="42">
        <f>R161*B162/100</f>
        <v>1.125</v>
      </c>
      <c r="S162" s="42">
        <f>S161*B162/100</f>
        <v>15</v>
      </c>
      <c r="T162" s="42">
        <f>T161*B162/100</f>
        <v>51.25</v>
      </c>
      <c r="U162" s="42">
        <f t="shared" si="26"/>
        <v>0.12812499999999999</v>
      </c>
      <c r="V162" s="42">
        <f>V161*B162/100</f>
        <v>196.25</v>
      </c>
      <c r="W162" s="42">
        <f>W161*B162/100</f>
        <v>150</v>
      </c>
      <c r="X162" s="42">
        <f>X161*B162/100</f>
        <v>12.5</v>
      </c>
      <c r="Y162" s="42">
        <f>Y161*B162/100</f>
        <v>120</v>
      </c>
      <c r="Z162" s="42">
        <f>Z161*B162/100</f>
        <v>0</v>
      </c>
      <c r="AA162" s="42">
        <f>AA161*B162/100</f>
        <v>0.5</v>
      </c>
      <c r="AB162" s="42">
        <f>AB161*B162/100</f>
        <v>1.25</v>
      </c>
    </row>
    <row r="163" spans="1:28" x14ac:dyDescent="0.25">
      <c r="A163" s="9"/>
      <c r="B163" s="10" t="s">
        <v>52</v>
      </c>
      <c r="C163" s="10">
        <v>0</v>
      </c>
      <c r="D163" s="10">
        <v>0</v>
      </c>
      <c r="E163" s="19">
        <v>0</v>
      </c>
      <c r="F163" s="19">
        <v>0</v>
      </c>
      <c r="G163" s="19">
        <v>0</v>
      </c>
      <c r="H163" s="19">
        <v>0</v>
      </c>
      <c r="I163" s="19">
        <v>0</v>
      </c>
      <c r="J163" s="19">
        <v>0</v>
      </c>
      <c r="K163" s="19">
        <v>0</v>
      </c>
      <c r="L163" s="20">
        <v>0</v>
      </c>
      <c r="M163" s="20">
        <v>0</v>
      </c>
      <c r="N163" s="20">
        <v>0</v>
      </c>
      <c r="O163" s="20">
        <v>0</v>
      </c>
      <c r="P163" s="20">
        <v>0</v>
      </c>
      <c r="Q163" s="20">
        <v>0</v>
      </c>
      <c r="R163" s="20">
        <v>0</v>
      </c>
      <c r="S163" s="20">
        <v>5</v>
      </c>
      <c r="T163" s="20">
        <v>0</v>
      </c>
      <c r="U163" s="13">
        <f t="shared" si="26"/>
        <v>0</v>
      </c>
      <c r="V163" s="20">
        <v>35</v>
      </c>
      <c r="W163" s="20">
        <v>0</v>
      </c>
      <c r="X163" s="20">
        <v>2</v>
      </c>
      <c r="Y163" s="20">
        <v>3</v>
      </c>
      <c r="Z163" s="20">
        <v>0</v>
      </c>
      <c r="AA163" s="20">
        <v>0</v>
      </c>
      <c r="AB163" s="20">
        <v>0</v>
      </c>
    </row>
    <row r="164" spans="1:28" x14ac:dyDescent="0.25">
      <c r="A164" s="39"/>
      <c r="B164" s="40">
        <v>330</v>
      </c>
      <c r="C164" s="40">
        <v>0</v>
      </c>
      <c r="D164" s="40">
        <v>0</v>
      </c>
      <c r="E164" s="41">
        <f>E163*B164/100</f>
        <v>0</v>
      </c>
      <c r="F164" s="41">
        <f>F163*B164/100</f>
        <v>0</v>
      </c>
      <c r="G164" s="41">
        <f>G163*B164/100</f>
        <v>0</v>
      </c>
      <c r="H164" s="41">
        <f>H163*B164/100</f>
        <v>0</v>
      </c>
      <c r="I164" s="41">
        <f>I163*B164/100</f>
        <v>0</v>
      </c>
      <c r="J164" s="41">
        <v>0</v>
      </c>
      <c r="K164" s="41">
        <f>K163*B164/100</f>
        <v>0</v>
      </c>
      <c r="L164" s="42">
        <f>L163*B164/100</f>
        <v>0</v>
      </c>
      <c r="M164" s="42">
        <f>M163*B164/100</f>
        <v>0</v>
      </c>
      <c r="N164" s="42">
        <f>N163*B164/100</f>
        <v>0</v>
      </c>
      <c r="O164" s="42">
        <f>O163*B164/100</f>
        <v>0</v>
      </c>
      <c r="P164" s="42">
        <f>P163*B164/100</f>
        <v>0</v>
      </c>
      <c r="Q164" s="42">
        <f>Q163*B164/100</f>
        <v>0</v>
      </c>
      <c r="R164" s="42">
        <f>R163*B164/100</f>
        <v>0</v>
      </c>
      <c r="S164" s="42">
        <f>S163*B164/100</f>
        <v>16.5</v>
      </c>
      <c r="T164" s="42">
        <f>T163*B164/100</f>
        <v>0</v>
      </c>
      <c r="U164" s="42">
        <f t="shared" si="26"/>
        <v>0</v>
      </c>
      <c r="V164" s="42">
        <f>V163*B164/100</f>
        <v>115.5</v>
      </c>
      <c r="W164" s="42">
        <f>W163*B164/100</f>
        <v>0</v>
      </c>
      <c r="X164" s="42">
        <f>X163*B164/100</f>
        <v>6.6</v>
      </c>
      <c r="Y164" s="42">
        <f>Y163*B164/100</f>
        <v>9.9</v>
      </c>
      <c r="Z164" s="42">
        <f>Z163*B164/100</f>
        <v>0</v>
      </c>
      <c r="AA164" s="42">
        <f>AA163*B164/100</f>
        <v>0</v>
      </c>
      <c r="AB164" s="42">
        <f>AB163*B164/100</f>
        <v>0</v>
      </c>
    </row>
    <row r="165" spans="1:28" x14ac:dyDescent="0.25">
      <c r="A165" s="9"/>
      <c r="B165" s="10" t="s">
        <v>53</v>
      </c>
      <c r="C165" s="10">
        <v>0</v>
      </c>
      <c r="D165" s="10">
        <v>0</v>
      </c>
      <c r="E165" s="19">
        <v>100</v>
      </c>
      <c r="F165" s="19">
        <v>14.6</v>
      </c>
      <c r="G165" s="19">
        <v>0</v>
      </c>
      <c r="H165" s="19">
        <v>0</v>
      </c>
      <c r="I165" s="19">
        <v>11</v>
      </c>
      <c r="J165" s="19">
        <v>0</v>
      </c>
      <c r="K165" s="19">
        <v>0</v>
      </c>
      <c r="L165" s="20">
        <v>0</v>
      </c>
      <c r="M165" s="20">
        <v>0</v>
      </c>
      <c r="N165" s="20">
        <v>0.04</v>
      </c>
      <c r="O165" s="20">
        <v>0.21</v>
      </c>
      <c r="P165" s="20">
        <v>24.8</v>
      </c>
      <c r="Q165" s="20">
        <v>0</v>
      </c>
      <c r="R165" s="20">
        <v>0</v>
      </c>
      <c r="S165" s="20">
        <v>11</v>
      </c>
      <c r="T165" s="20">
        <v>81</v>
      </c>
      <c r="U165" s="13">
        <f t="shared" si="26"/>
        <v>0.20250000000000001</v>
      </c>
      <c r="V165" s="20">
        <v>3780</v>
      </c>
      <c r="W165" s="20">
        <v>140</v>
      </c>
      <c r="X165" s="20">
        <v>330</v>
      </c>
      <c r="Y165" s="20">
        <v>310</v>
      </c>
      <c r="Z165" s="20">
        <v>4.5999999999999996</v>
      </c>
      <c r="AA165" s="20">
        <v>1.1000000000000001</v>
      </c>
      <c r="AB165" s="20">
        <v>9</v>
      </c>
    </row>
    <row r="166" spans="1:28" x14ac:dyDescent="0.25">
      <c r="A166" s="39"/>
      <c r="B166" s="40">
        <v>6</v>
      </c>
      <c r="C166" s="40">
        <v>0</v>
      </c>
      <c r="D166" s="40">
        <v>0</v>
      </c>
      <c r="E166" s="41">
        <f>E165*B166/100</f>
        <v>6</v>
      </c>
      <c r="F166" s="41">
        <f>F165*B166/100</f>
        <v>0.87599999999999989</v>
      </c>
      <c r="G166" s="41">
        <f>G165*B166/100</f>
        <v>0</v>
      </c>
      <c r="H166" s="41">
        <f>H165*B166/100</f>
        <v>0</v>
      </c>
      <c r="I166" s="41">
        <f>I165*B166/100</f>
        <v>0.66</v>
      </c>
      <c r="J166" s="41">
        <v>0</v>
      </c>
      <c r="K166" s="41">
        <f>K165*B166/100</f>
        <v>0</v>
      </c>
      <c r="L166" s="42">
        <f>L165*B166/100</f>
        <v>0</v>
      </c>
      <c r="M166" s="42">
        <f>M165*B166/100</f>
        <v>0</v>
      </c>
      <c r="N166" s="42">
        <f>N165*B166/100</f>
        <v>2.3999999999999998E-3</v>
      </c>
      <c r="O166" s="42">
        <f>O165*B166/100</f>
        <v>1.26E-2</v>
      </c>
      <c r="P166" s="42">
        <f>P165*B166/100</f>
        <v>1.4880000000000002</v>
      </c>
      <c r="Q166" s="42">
        <f>Q165*B166/100</f>
        <v>0</v>
      </c>
      <c r="R166" s="42">
        <f>R165*B166/100</f>
        <v>0</v>
      </c>
      <c r="S166" s="42">
        <f>S165*B166/100</f>
        <v>0.66</v>
      </c>
      <c r="T166" s="42">
        <f>T165*B166/100</f>
        <v>4.8600000000000003</v>
      </c>
      <c r="U166" s="42">
        <f t="shared" si="26"/>
        <v>1.2150000000000001E-2</v>
      </c>
      <c r="V166" s="42">
        <f>V165*B166/100</f>
        <v>226.8</v>
      </c>
      <c r="W166" s="42">
        <f>W165*B166/100</f>
        <v>8.4</v>
      </c>
      <c r="X166" s="42">
        <f>X165*B166/100</f>
        <v>19.8</v>
      </c>
      <c r="Y166" s="42">
        <f>Y165*B166/100</f>
        <v>18.600000000000001</v>
      </c>
      <c r="Z166" s="42">
        <f>Z165*B166/100</f>
        <v>0.27599999999999997</v>
      </c>
      <c r="AA166" s="42">
        <f>AA165*B166/100</f>
        <v>6.6000000000000003E-2</v>
      </c>
      <c r="AB166" s="42">
        <f>AB165*B166/100</f>
        <v>0.54</v>
      </c>
    </row>
    <row r="167" spans="1:28" x14ac:dyDescent="0.25">
      <c r="A167" s="21" t="s">
        <v>34</v>
      </c>
      <c r="B167" s="22">
        <f>B156+B158+B160+ B162+B164+B166</f>
        <v>661</v>
      </c>
      <c r="C167" s="22">
        <f t="shared" ref="C167:Z167" si="27">C156+C158+C160+ C162+C164+C166</f>
        <v>2</v>
      </c>
      <c r="D167" s="22">
        <f t="shared" si="27"/>
        <v>200</v>
      </c>
      <c r="E167" s="23">
        <f>E156+E158+E160+ E162+E164+E166</f>
        <v>204.25</v>
      </c>
      <c r="F167" s="23">
        <f t="shared" si="27"/>
        <v>6.7259999999999991</v>
      </c>
      <c r="G167" s="23">
        <f t="shared" si="27"/>
        <v>2.4</v>
      </c>
      <c r="H167" s="23">
        <f>H156+H158+H160+ H162+H164+H166</f>
        <v>1.3925000000000001</v>
      </c>
      <c r="I167" s="23">
        <f t="shared" si="27"/>
        <v>41.41</v>
      </c>
      <c r="J167" s="23">
        <f t="shared" si="27"/>
        <v>38.43</v>
      </c>
      <c r="K167" s="23">
        <f>K156+K158+K160+ K162+K164+K166</f>
        <v>0</v>
      </c>
      <c r="L167" s="24">
        <f>L156+L158+L160+ L162+L164+L166</f>
        <v>2.9000000000000004</v>
      </c>
      <c r="M167" s="24">
        <f t="shared" si="27"/>
        <v>35.75</v>
      </c>
      <c r="N167" s="24">
        <f t="shared" si="27"/>
        <v>0.10990000000000001</v>
      </c>
      <c r="O167" s="24">
        <f t="shared" si="27"/>
        <v>0.40510000000000002</v>
      </c>
      <c r="P167" s="24">
        <f t="shared" si="27"/>
        <v>2.4130000000000003</v>
      </c>
      <c r="Q167" s="24">
        <f t="shared" si="27"/>
        <v>19.5</v>
      </c>
      <c r="R167" s="24">
        <f t="shared" si="27"/>
        <v>1.125</v>
      </c>
      <c r="S167" s="24">
        <f t="shared" si="27"/>
        <v>47.16</v>
      </c>
      <c r="T167" s="24">
        <f t="shared" si="27"/>
        <v>60.11</v>
      </c>
      <c r="U167" s="24">
        <f t="shared" si="27"/>
        <v>0.15027499999999999</v>
      </c>
      <c r="V167" s="24">
        <f t="shared" si="27"/>
        <v>1058.55</v>
      </c>
      <c r="W167" s="24">
        <f t="shared" si="27"/>
        <v>168.4</v>
      </c>
      <c r="X167" s="24">
        <f t="shared" si="27"/>
        <v>77.900000000000006</v>
      </c>
      <c r="Y167" s="24">
        <f t="shared" si="27"/>
        <v>187.5</v>
      </c>
      <c r="Z167" s="24">
        <f t="shared" si="27"/>
        <v>0.67599999999999993</v>
      </c>
      <c r="AA167" s="24">
        <f>AA156+AA158+AA160+ AA162+AA164+AA166</f>
        <v>0.8660000000000001</v>
      </c>
      <c r="AB167" s="24">
        <f>AB156+AB158+AB160+ AB162+AB164+AB166</f>
        <v>2.79</v>
      </c>
    </row>
    <row r="168" spans="1:28" x14ac:dyDescent="0.25">
      <c r="A168" s="25" t="s">
        <v>54</v>
      </c>
      <c r="B168" s="37">
        <f>B130+B141+B152+B167</f>
        <v>1953</v>
      </c>
      <c r="C168" s="37">
        <f t="shared" ref="C168:AB168" si="28">C130+C141+C152+C167</f>
        <v>8</v>
      </c>
      <c r="D168" s="37">
        <f t="shared" si="28"/>
        <v>720</v>
      </c>
      <c r="E168" s="38">
        <f t="shared" si="28"/>
        <v>1703.9053538105754</v>
      </c>
      <c r="F168" s="38">
        <f t="shared" si="28"/>
        <v>58.260035690332792</v>
      </c>
      <c r="G168" s="38">
        <f t="shared" si="28"/>
        <v>60.818385288333154</v>
      </c>
      <c r="H168" s="38">
        <f t="shared" si="28"/>
        <v>18.689041380761402</v>
      </c>
      <c r="I168" s="38">
        <f t="shared" si="28"/>
        <v>246.1621610182705</v>
      </c>
      <c r="J168" s="38">
        <f t="shared" si="28"/>
        <v>88.809719506672309</v>
      </c>
      <c r="K168" s="38">
        <f t="shared" si="28"/>
        <v>28.693000000000001</v>
      </c>
      <c r="L168" s="26">
        <f t="shared" si="28"/>
        <v>23.982516145939798</v>
      </c>
      <c r="M168" s="26">
        <f t="shared" si="28"/>
        <v>1015.9412968391332</v>
      </c>
      <c r="N168" s="26">
        <f t="shared" si="28"/>
        <v>1.3441919653353334</v>
      </c>
      <c r="O168" s="26">
        <f t="shared" si="28"/>
        <v>0.78190942342539826</v>
      </c>
      <c r="P168" s="26">
        <f t="shared" si="28"/>
        <v>12.585785943083007</v>
      </c>
      <c r="Q168" s="26">
        <f t="shared" si="28"/>
        <v>109.81448452053266</v>
      </c>
      <c r="R168" s="26">
        <f t="shared" si="28"/>
        <v>1.7349842760956335</v>
      </c>
      <c r="S168" s="26">
        <f t="shared" si="28"/>
        <v>226.16414015966475</v>
      </c>
      <c r="T168" s="26">
        <f t="shared" si="28"/>
        <v>1702.2052194664404</v>
      </c>
      <c r="U168" s="26">
        <f t="shared" si="28"/>
        <v>4.255513048666101</v>
      </c>
      <c r="V168" s="26">
        <f t="shared" si="28"/>
        <v>3257.2226797557323</v>
      </c>
      <c r="W168" s="26">
        <f t="shared" si="28"/>
        <v>699.93845721800733</v>
      </c>
      <c r="X168" s="26">
        <f t="shared" si="28"/>
        <v>337.1404265308571</v>
      </c>
      <c r="Y168" s="26">
        <f t="shared" si="28"/>
        <v>1225.0903362374897</v>
      </c>
      <c r="Z168" s="26">
        <f t="shared" si="28"/>
        <v>11.903712495380942</v>
      </c>
      <c r="AA168" s="26">
        <f t="shared" si="28"/>
        <v>7.8141560377774137</v>
      </c>
      <c r="AB168" s="26">
        <f t="shared" si="28"/>
        <v>35.550903047847108</v>
      </c>
    </row>
    <row r="169" spans="1:28" x14ac:dyDescent="0.25">
      <c r="A169" s="9" t="s">
        <v>85</v>
      </c>
      <c r="B169" s="10" t="s">
        <v>86</v>
      </c>
      <c r="C169" s="10"/>
      <c r="D169" s="10"/>
      <c r="E169" s="12"/>
      <c r="F169" s="12"/>
      <c r="G169" s="12"/>
      <c r="H169" s="12"/>
      <c r="I169" s="12"/>
      <c r="J169" s="12"/>
      <c r="K169" s="12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</row>
    <row r="170" spans="1:28" x14ac:dyDescent="0.25">
      <c r="A170" s="9" t="s">
        <v>27</v>
      </c>
      <c r="B170" s="10"/>
      <c r="C170" s="12"/>
      <c r="D170" s="10"/>
      <c r="E170" s="12"/>
      <c r="F170" s="12"/>
      <c r="G170" s="12"/>
      <c r="H170" s="12"/>
      <c r="I170" s="12"/>
      <c r="J170" s="12"/>
      <c r="K170" s="12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</row>
    <row r="171" spans="1:28" x14ac:dyDescent="0.25">
      <c r="A171" s="9" t="s">
        <v>87</v>
      </c>
      <c r="B171" s="10"/>
      <c r="C171" s="12"/>
      <c r="D171" s="10"/>
      <c r="E171" s="12"/>
      <c r="F171" s="12"/>
      <c r="G171" s="12"/>
      <c r="H171" s="12"/>
      <c r="I171" s="12"/>
      <c r="J171" s="12"/>
      <c r="K171" s="12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</row>
    <row r="172" spans="1:28" x14ac:dyDescent="0.25">
      <c r="A172" s="9"/>
      <c r="B172" s="10" t="s">
        <v>37</v>
      </c>
      <c r="C172" s="10">
        <v>0</v>
      </c>
      <c r="D172" s="10">
        <v>0</v>
      </c>
      <c r="E172" s="19">
        <v>267</v>
      </c>
      <c r="F172" s="19">
        <v>11.9</v>
      </c>
      <c r="G172" s="19">
        <v>2.9</v>
      </c>
      <c r="H172" s="19">
        <v>0.53</v>
      </c>
      <c r="I172" s="19">
        <v>51.6</v>
      </c>
      <c r="J172" s="12">
        <f>(J173/B173)*100</f>
        <v>3.6120000000000001</v>
      </c>
      <c r="K172" s="19">
        <v>0</v>
      </c>
      <c r="L172" s="20">
        <v>4.9000000000000004</v>
      </c>
      <c r="M172" s="20">
        <v>0</v>
      </c>
      <c r="N172" s="20">
        <v>0.28999999999999998</v>
      </c>
      <c r="O172" s="20">
        <v>0.05</v>
      </c>
      <c r="P172" s="20">
        <v>3.8</v>
      </c>
      <c r="Q172" s="20">
        <v>0</v>
      </c>
      <c r="R172" s="20">
        <v>0</v>
      </c>
      <c r="S172" s="20">
        <v>42</v>
      </c>
      <c r="T172" s="20">
        <v>520</v>
      </c>
      <c r="U172" s="13">
        <f t="shared" ref="U172:U183" si="29">T172*2.5/1000</f>
        <v>1.3</v>
      </c>
      <c r="V172" s="20">
        <v>311</v>
      </c>
      <c r="W172" s="20">
        <v>106</v>
      </c>
      <c r="X172" s="20">
        <v>66</v>
      </c>
      <c r="Y172" s="20">
        <v>202</v>
      </c>
      <c r="Z172" s="20">
        <v>2.4</v>
      </c>
      <c r="AA172" s="20">
        <v>1.6</v>
      </c>
      <c r="AB172" s="20">
        <v>11</v>
      </c>
    </row>
    <row r="173" spans="1:28" x14ac:dyDescent="0.25">
      <c r="A173" s="47"/>
      <c r="B173" s="47">
        <v>40</v>
      </c>
      <c r="C173" s="48">
        <v>0</v>
      </c>
      <c r="D173" s="48">
        <v>0</v>
      </c>
      <c r="E173" s="49">
        <f>E172*B173/100</f>
        <v>106.8</v>
      </c>
      <c r="F173" s="49">
        <f>F172*B173/100</f>
        <v>4.76</v>
      </c>
      <c r="G173" s="49">
        <f>G172*B173/100</f>
        <v>1.1599999999999999</v>
      </c>
      <c r="H173" s="49">
        <f>H172*B173/100</f>
        <v>0.21200000000000002</v>
      </c>
      <c r="I173" s="49">
        <f>I172*B173/100</f>
        <v>20.64</v>
      </c>
      <c r="J173" s="49">
        <f>I173*0.07</f>
        <v>1.4448000000000001</v>
      </c>
      <c r="K173" s="49">
        <f>K172*B173/100</f>
        <v>0</v>
      </c>
      <c r="L173" s="50">
        <f>L172*B173/100</f>
        <v>1.96</v>
      </c>
      <c r="M173" s="50">
        <f>M172*B173/100</f>
        <v>0</v>
      </c>
      <c r="N173" s="50">
        <f>N172*B173/100</f>
        <v>0.11599999999999999</v>
      </c>
      <c r="O173" s="50">
        <f>O172*B173/100</f>
        <v>0.02</v>
      </c>
      <c r="P173" s="50">
        <f>P172*B173/100</f>
        <v>1.52</v>
      </c>
      <c r="Q173" s="50">
        <f>Q172*B173/100</f>
        <v>0</v>
      </c>
      <c r="R173" s="50">
        <f>R172*B173/100</f>
        <v>0</v>
      </c>
      <c r="S173" s="50">
        <f>S172*B173/100</f>
        <v>16.8</v>
      </c>
      <c r="T173" s="50">
        <f>T172*B173/100</f>
        <v>208</v>
      </c>
      <c r="U173" s="50">
        <f t="shared" si="29"/>
        <v>0.52</v>
      </c>
      <c r="V173" s="50">
        <f>V172*B173/100</f>
        <v>124.4</v>
      </c>
      <c r="W173" s="50">
        <f>W172*B173/100</f>
        <v>42.4</v>
      </c>
      <c r="X173" s="50">
        <f>X172*B173/100</f>
        <v>26.4</v>
      </c>
      <c r="Y173" s="50">
        <f>Y172*B173/100</f>
        <v>80.8</v>
      </c>
      <c r="Z173" s="50">
        <f>Z172*B173/100</f>
        <v>0.96</v>
      </c>
      <c r="AA173" s="50">
        <f>AA172*B173/100</f>
        <v>0.64</v>
      </c>
      <c r="AB173" s="50">
        <f>AB172*B173/100</f>
        <v>4.4000000000000004</v>
      </c>
    </row>
    <row r="174" spans="1:28" x14ac:dyDescent="0.25">
      <c r="A174" s="9"/>
      <c r="B174" s="10" t="s">
        <v>32</v>
      </c>
      <c r="C174" s="10">
        <v>0</v>
      </c>
      <c r="D174" s="10">
        <v>0</v>
      </c>
      <c r="E174" s="19">
        <v>622</v>
      </c>
      <c r="F174" s="19">
        <v>0.5</v>
      </c>
      <c r="G174" s="19">
        <v>68.5</v>
      </c>
      <c r="H174" s="19">
        <v>16.23</v>
      </c>
      <c r="I174" s="19">
        <v>0.8</v>
      </c>
      <c r="J174" s="12">
        <f>(J175/B175)*100</f>
        <v>0.8</v>
      </c>
      <c r="K174" s="19">
        <v>0</v>
      </c>
      <c r="L174" s="20">
        <v>0</v>
      </c>
      <c r="M174" s="20">
        <v>368</v>
      </c>
      <c r="N174" s="20">
        <v>0</v>
      </c>
      <c r="O174" s="20">
        <v>0</v>
      </c>
      <c r="P174" s="20">
        <v>0</v>
      </c>
      <c r="Q174" s="20">
        <v>0</v>
      </c>
      <c r="R174" s="20">
        <v>0</v>
      </c>
      <c r="S174" s="20">
        <v>0</v>
      </c>
      <c r="T174" s="20">
        <v>800</v>
      </c>
      <c r="U174" s="13">
        <f t="shared" si="29"/>
        <v>2</v>
      </c>
      <c r="V174" s="20">
        <v>43</v>
      </c>
      <c r="W174" s="20">
        <v>14</v>
      </c>
      <c r="X174" s="20">
        <v>2</v>
      </c>
      <c r="Y174" s="20">
        <v>18</v>
      </c>
      <c r="Z174" s="20">
        <v>0</v>
      </c>
      <c r="AA174" s="20">
        <v>0</v>
      </c>
      <c r="AB174" s="20">
        <v>0</v>
      </c>
    </row>
    <row r="175" spans="1:28" x14ac:dyDescent="0.25">
      <c r="A175" s="47"/>
      <c r="B175" s="47">
        <v>10</v>
      </c>
      <c r="C175" s="48">
        <v>0</v>
      </c>
      <c r="D175" s="48">
        <v>0</v>
      </c>
      <c r="E175" s="49">
        <f>E174*B175/100</f>
        <v>62.2</v>
      </c>
      <c r="F175" s="49">
        <f>F174*B175/100</f>
        <v>0.05</v>
      </c>
      <c r="G175" s="49">
        <f>G174*B175/100</f>
        <v>6.85</v>
      </c>
      <c r="H175" s="49">
        <f>H174*B175/100</f>
        <v>1.6230000000000002</v>
      </c>
      <c r="I175" s="49">
        <f>I174*B175/100</f>
        <v>0.08</v>
      </c>
      <c r="J175" s="49">
        <v>0.08</v>
      </c>
      <c r="K175" s="49">
        <f>K174*B175/100</f>
        <v>0</v>
      </c>
      <c r="L175" s="50">
        <f>L174*B175/100</f>
        <v>0</v>
      </c>
      <c r="M175" s="50">
        <f>M174*B175/100</f>
        <v>36.799999999999997</v>
      </c>
      <c r="N175" s="50">
        <f>N174*B175/100</f>
        <v>0</v>
      </c>
      <c r="O175" s="50">
        <f>O174*B175/100</f>
        <v>0</v>
      </c>
      <c r="P175" s="50">
        <f>P174*B175/100</f>
        <v>0</v>
      </c>
      <c r="Q175" s="50">
        <f>Q174*B175/100</f>
        <v>0</v>
      </c>
      <c r="R175" s="50">
        <f>R174*B175/100</f>
        <v>0</v>
      </c>
      <c r="S175" s="50">
        <f>S174*B175/100</f>
        <v>0</v>
      </c>
      <c r="T175" s="50">
        <f>T174*B175/100</f>
        <v>80</v>
      </c>
      <c r="U175" s="50">
        <f t="shared" si="29"/>
        <v>0.2</v>
      </c>
      <c r="V175" s="50">
        <f>V174*B175/100</f>
        <v>4.3</v>
      </c>
      <c r="W175" s="50">
        <f>W174*B175/100</f>
        <v>1.4</v>
      </c>
      <c r="X175" s="50">
        <f>X174*B175/100</f>
        <v>0.2</v>
      </c>
      <c r="Y175" s="50">
        <f>Y174*B175/100</f>
        <v>1.8</v>
      </c>
      <c r="Z175" s="50">
        <f>Z174*B175/100</f>
        <v>0</v>
      </c>
      <c r="AA175" s="50">
        <f>AA174*B175/100</f>
        <v>0</v>
      </c>
      <c r="AB175" s="50">
        <f>AB174*B175/100</f>
        <v>0</v>
      </c>
    </row>
    <row r="176" spans="1:28" x14ac:dyDescent="0.25">
      <c r="A176" s="9"/>
      <c r="B176" s="10" t="s">
        <v>88</v>
      </c>
      <c r="C176" s="10">
        <v>0</v>
      </c>
      <c r="D176" s="10">
        <v>0</v>
      </c>
      <c r="E176" s="19">
        <v>346</v>
      </c>
      <c r="F176" s="19">
        <v>11.7</v>
      </c>
      <c r="G176" s="19">
        <v>2.2000000000000002</v>
      </c>
      <c r="H176" s="19">
        <v>0.55000000000000004</v>
      </c>
      <c r="I176" s="19">
        <v>74.400000000000006</v>
      </c>
      <c r="J176" s="12">
        <f>(J177/B177)*100</f>
        <v>4.4639999999999995</v>
      </c>
      <c r="K176" s="19">
        <v>2.2000000000000002</v>
      </c>
      <c r="L176" s="20">
        <v>7.5</v>
      </c>
      <c r="M176" s="20">
        <v>0</v>
      </c>
      <c r="N176" s="20">
        <v>1.2</v>
      </c>
      <c r="O176" s="20">
        <v>1.4</v>
      </c>
      <c r="P176" s="20">
        <v>15.3</v>
      </c>
      <c r="Q176" s="20">
        <v>0</v>
      </c>
      <c r="R176" s="20">
        <v>0</v>
      </c>
      <c r="S176" s="20">
        <v>170</v>
      </c>
      <c r="T176" s="20">
        <v>260</v>
      </c>
      <c r="U176" s="13">
        <f t="shared" si="29"/>
        <v>0.65</v>
      </c>
      <c r="V176" s="20">
        <v>397</v>
      </c>
      <c r="W176" s="20">
        <v>30</v>
      </c>
      <c r="X176" s="20">
        <v>83</v>
      </c>
      <c r="Y176" s="20">
        <v>259</v>
      </c>
      <c r="Z176" s="20">
        <v>11.9</v>
      </c>
      <c r="AA176" s="20">
        <v>1.7</v>
      </c>
      <c r="AB176" s="20">
        <v>5</v>
      </c>
    </row>
    <row r="177" spans="1:28" x14ac:dyDescent="0.25">
      <c r="A177" s="47"/>
      <c r="B177" s="48">
        <v>37.5</v>
      </c>
      <c r="C177" s="48">
        <v>0</v>
      </c>
      <c r="D177" s="48">
        <v>0</v>
      </c>
      <c r="E177" s="49">
        <f>E176*B177/100</f>
        <v>129.75</v>
      </c>
      <c r="F177" s="49">
        <f>F176*B177/100</f>
        <v>4.3875000000000002</v>
      </c>
      <c r="G177" s="49">
        <f>G176*B177/100</f>
        <v>0.82499999999999996</v>
      </c>
      <c r="H177" s="49">
        <f>H176*B177/100</f>
        <v>0.20624999999999999</v>
      </c>
      <c r="I177" s="49">
        <f>I176*B177/100</f>
        <v>27.9</v>
      </c>
      <c r="J177" s="49">
        <f>I177*0.06</f>
        <v>1.6739999999999999</v>
      </c>
      <c r="K177" s="49">
        <f>K176*B177/100</f>
        <v>0.82499999999999996</v>
      </c>
      <c r="L177" s="50">
        <f>L176*B177/100</f>
        <v>2.8125</v>
      </c>
      <c r="M177" s="50">
        <f>M176*B177/100</f>
        <v>0</v>
      </c>
      <c r="N177" s="50">
        <f>N176*B177/100</f>
        <v>0.45</v>
      </c>
      <c r="O177" s="50">
        <f>O176*B177/100</f>
        <v>0.52500000000000002</v>
      </c>
      <c r="P177" s="50">
        <f>P176*B177/100</f>
        <v>5.7374999999999998</v>
      </c>
      <c r="Q177" s="50">
        <f>Q176*B177/100</f>
        <v>0</v>
      </c>
      <c r="R177" s="50">
        <f>R176*B177/100</f>
        <v>0</v>
      </c>
      <c r="S177" s="50">
        <f>S176*B177/100</f>
        <v>63.75</v>
      </c>
      <c r="T177" s="50">
        <f>T176*B177/100</f>
        <v>97.5</v>
      </c>
      <c r="U177" s="50">
        <f t="shared" si="29"/>
        <v>0.24374999999999999</v>
      </c>
      <c r="V177" s="50">
        <f>V176*B177/100</f>
        <v>148.875</v>
      </c>
      <c r="W177" s="50">
        <f>W176*B177/100</f>
        <v>11.25</v>
      </c>
      <c r="X177" s="50">
        <f>X176*B177/100</f>
        <v>31.125</v>
      </c>
      <c r="Y177" s="50">
        <f>Y176*B177/100</f>
        <v>97.125</v>
      </c>
      <c r="Z177" s="50">
        <f>Z176*B177/100</f>
        <v>4.4625000000000004</v>
      </c>
      <c r="AA177" s="50">
        <f>AA176*B177/100</f>
        <v>0.63749999999999996</v>
      </c>
      <c r="AB177" s="50">
        <f>AB176*B177/100</f>
        <v>1.875</v>
      </c>
    </row>
    <row r="178" spans="1:28" x14ac:dyDescent="0.25">
      <c r="A178" s="9"/>
      <c r="B178" s="10" t="s">
        <v>51</v>
      </c>
      <c r="C178" s="10">
        <v>0</v>
      </c>
      <c r="D178" s="10">
        <v>0</v>
      </c>
      <c r="E178" s="19">
        <v>45</v>
      </c>
      <c r="F178" s="19">
        <v>3.4</v>
      </c>
      <c r="G178" s="19">
        <v>1.6</v>
      </c>
      <c r="H178" s="19">
        <v>1.01</v>
      </c>
      <c r="I178" s="19">
        <v>4.5999999999999996</v>
      </c>
      <c r="J178" s="12">
        <f>(J179/B179)*100</f>
        <v>4.5999999999999996</v>
      </c>
      <c r="K178" s="19">
        <v>0</v>
      </c>
      <c r="L178" s="20">
        <v>0</v>
      </c>
      <c r="M178" s="20">
        <v>23</v>
      </c>
      <c r="N178" s="20">
        <v>0.03</v>
      </c>
      <c r="O178" s="20">
        <v>0.25</v>
      </c>
      <c r="P178" s="20">
        <v>0.1</v>
      </c>
      <c r="Q178" s="20">
        <v>2</v>
      </c>
      <c r="R178" s="20">
        <v>0.9</v>
      </c>
      <c r="S178" s="20">
        <v>12</v>
      </c>
      <c r="T178" s="20">
        <v>41</v>
      </c>
      <c r="U178" s="13">
        <f t="shared" si="29"/>
        <v>0.10249999999999999</v>
      </c>
      <c r="V178" s="20">
        <v>157</v>
      </c>
      <c r="W178" s="20">
        <v>120</v>
      </c>
      <c r="X178" s="20">
        <v>10</v>
      </c>
      <c r="Y178" s="20">
        <v>96</v>
      </c>
      <c r="Z178" s="20">
        <v>0</v>
      </c>
      <c r="AA178" s="20">
        <v>0.4</v>
      </c>
      <c r="AB178" s="20">
        <v>1</v>
      </c>
    </row>
    <row r="179" spans="1:28" x14ac:dyDescent="0.25">
      <c r="A179" s="47"/>
      <c r="B179" s="48">
        <v>100</v>
      </c>
      <c r="C179" s="48">
        <v>0</v>
      </c>
      <c r="D179" s="48">
        <v>0</v>
      </c>
      <c r="E179" s="49">
        <f>E178*B179/100</f>
        <v>45</v>
      </c>
      <c r="F179" s="49">
        <f>F178*B179/100</f>
        <v>3.4</v>
      </c>
      <c r="G179" s="49">
        <f>G178*B179/100</f>
        <v>1.6</v>
      </c>
      <c r="H179" s="49">
        <f>H178*B179/100</f>
        <v>1.01</v>
      </c>
      <c r="I179" s="49">
        <f>I178*B179/100</f>
        <v>4.5999999999999996</v>
      </c>
      <c r="J179" s="49">
        <f>I179</f>
        <v>4.5999999999999996</v>
      </c>
      <c r="K179" s="49">
        <f>K178*B179/100</f>
        <v>0</v>
      </c>
      <c r="L179" s="50">
        <f>L178*B179/100</f>
        <v>0</v>
      </c>
      <c r="M179" s="50">
        <f>M178*B179/100</f>
        <v>23</v>
      </c>
      <c r="N179" s="50">
        <f>N178*B179/100</f>
        <v>0.03</v>
      </c>
      <c r="O179" s="50">
        <f>O178*B179/100</f>
        <v>0.25</v>
      </c>
      <c r="P179" s="50">
        <f>P178*B179/100</f>
        <v>0.1</v>
      </c>
      <c r="Q179" s="50">
        <f>Q178*B179/100</f>
        <v>2</v>
      </c>
      <c r="R179" s="50">
        <f>R178*B179/100</f>
        <v>0.9</v>
      </c>
      <c r="S179" s="50">
        <f>S178*B179/100</f>
        <v>12</v>
      </c>
      <c r="T179" s="50">
        <f>T178*B179/100</f>
        <v>41</v>
      </c>
      <c r="U179" s="50">
        <f t="shared" si="29"/>
        <v>0.10249999999999999</v>
      </c>
      <c r="V179" s="50">
        <f>V178*B179/100</f>
        <v>157</v>
      </c>
      <c r="W179" s="50">
        <f>W178*B179/100</f>
        <v>120</v>
      </c>
      <c r="X179" s="50">
        <f>X178*B179/100</f>
        <v>10</v>
      </c>
      <c r="Y179" s="50">
        <f>Y178*B179/100</f>
        <v>96</v>
      </c>
      <c r="Z179" s="50">
        <f>Z178*B179/100</f>
        <v>0</v>
      </c>
      <c r="AA179" s="50">
        <f>AA178*B179/100</f>
        <v>0.4</v>
      </c>
      <c r="AB179" s="50">
        <f>AB178*B179/100</f>
        <v>1</v>
      </c>
    </row>
    <row r="180" spans="1:28" x14ac:dyDescent="0.25">
      <c r="A180" s="9"/>
      <c r="B180" s="10" t="s">
        <v>89</v>
      </c>
      <c r="C180" s="10">
        <v>0</v>
      </c>
      <c r="D180" s="10">
        <v>0</v>
      </c>
      <c r="E180" s="19">
        <v>261</v>
      </c>
      <c r="F180" s="19">
        <v>0.1</v>
      </c>
      <c r="G180" s="19">
        <v>0</v>
      </c>
      <c r="H180" s="19">
        <v>0</v>
      </c>
      <c r="I180" s="19">
        <v>69.5</v>
      </c>
      <c r="J180" s="12">
        <f>(J181/B181)*100</f>
        <v>69.533333333333331</v>
      </c>
      <c r="K180" s="19">
        <v>68.099999999999994</v>
      </c>
      <c r="L180" s="20">
        <v>0.6</v>
      </c>
      <c r="M180" s="20">
        <v>8</v>
      </c>
      <c r="N180" s="20">
        <v>0</v>
      </c>
      <c r="O180" s="20">
        <v>0</v>
      </c>
      <c r="P180" s="20">
        <v>0</v>
      </c>
      <c r="Q180" s="20">
        <v>10</v>
      </c>
      <c r="R180" s="20">
        <v>0</v>
      </c>
      <c r="S180" s="20">
        <v>5</v>
      </c>
      <c r="T180" s="20">
        <v>18</v>
      </c>
      <c r="U180" s="13">
        <f t="shared" si="29"/>
        <v>4.4999999999999998E-2</v>
      </c>
      <c r="V180" s="20">
        <v>44</v>
      </c>
      <c r="W180" s="20">
        <v>35</v>
      </c>
      <c r="X180" s="20">
        <v>4</v>
      </c>
      <c r="Y180" s="20">
        <v>13</v>
      </c>
      <c r="Z180" s="20">
        <v>0.6</v>
      </c>
      <c r="AA180" s="20">
        <v>0.2</v>
      </c>
      <c r="AB180" s="20">
        <v>1</v>
      </c>
    </row>
    <row r="181" spans="1:28" x14ac:dyDescent="0.25">
      <c r="A181" s="47"/>
      <c r="B181" s="48">
        <v>15</v>
      </c>
      <c r="C181" s="48">
        <v>0</v>
      </c>
      <c r="D181" s="48">
        <v>0</v>
      </c>
      <c r="E181" s="49">
        <f>E180*B181/100</f>
        <v>39.15</v>
      </c>
      <c r="F181" s="49">
        <f>F180*B181/100</f>
        <v>1.4999999999999999E-2</v>
      </c>
      <c r="G181" s="49">
        <f>G180*B181/100</f>
        <v>0</v>
      </c>
      <c r="H181" s="49">
        <f>H180*B181/100</f>
        <v>0</v>
      </c>
      <c r="I181" s="49">
        <f>I180*B181/100</f>
        <v>10.425000000000001</v>
      </c>
      <c r="J181" s="49">
        <v>10.43</v>
      </c>
      <c r="K181" s="49">
        <f>K180*B181/100</f>
        <v>10.214999999999998</v>
      </c>
      <c r="L181" s="50">
        <f>L180*B181/100</f>
        <v>0.09</v>
      </c>
      <c r="M181" s="50">
        <f>M180*B181/100</f>
        <v>1.2</v>
      </c>
      <c r="N181" s="50">
        <f>N180*B181/100</f>
        <v>0</v>
      </c>
      <c r="O181" s="50">
        <f>O180*B181/100</f>
        <v>0</v>
      </c>
      <c r="P181" s="50">
        <f>P180*B181/100</f>
        <v>0</v>
      </c>
      <c r="Q181" s="50">
        <f>Q180*B181/100</f>
        <v>1.5</v>
      </c>
      <c r="R181" s="50">
        <f>R180*B181/100</f>
        <v>0</v>
      </c>
      <c r="S181" s="50">
        <f>S180*B181/100</f>
        <v>0.75</v>
      </c>
      <c r="T181" s="50">
        <f>T180*B181/100</f>
        <v>2.7</v>
      </c>
      <c r="U181" s="50">
        <f t="shared" si="29"/>
        <v>6.7499999999999999E-3</v>
      </c>
      <c r="V181" s="50">
        <f>V180*B181/100</f>
        <v>6.6</v>
      </c>
      <c r="W181" s="50">
        <f>W180*B181/100</f>
        <v>5.25</v>
      </c>
      <c r="X181" s="50">
        <f>X180*B181/100</f>
        <v>0.6</v>
      </c>
      <c r="Y181" s="50">
        <f>Y180*B181/100</f>
        <v>1.95</v>
      </c>
      <c r="Z181" s="50">
        <f>Z180*B181/100</f>
        <v>0.09</v>
      </c>
      <c r="AA181" s="50">
        <f>AA180*B181/100</f>
        <v>0.03</v>
      </c>
      <c r="AB181" s="50">
        <f>AB180*B181/100</f>
        <v>0.15</v>
      </c>
    </row>
    <row r="182" spans="1:28" x14ac:dyDescent="0.25">
      <c r="A182" s="9"/>
      <c r="B182" s="10" t="s">
        <v>33</v>
      </c>
      <c r="C182" s="10">
        <v>0</v>
      </c>
      <c r="D182" s="10">
        <v>0</v>
      </c>
      <c r="E182" s="19">
        <v>36</v>
      </c>
      <c r="F182" s="19">
        <v>0.5</v>
      </c>
      <c r="G182" s="19">
        <v>0.1</v>
      </c>
      <c r="H182" s="19">
        <v>0.02</v>
      </c>
      <c r="I182" s="19">
        <v>8.9</v>
      </c>
      <c r="J182" s="12">
        <f>(J183/B183)*100</f>
        <v>8.9</v>
      </c>
      <c r="K182" s="19">
        <v>8.9</v>
      </c>
      <c r="L182" s="20">
        <v>0.1</v>
      </c>
      <c r="M182" s="20">
        <v>3</v>
      </c>
      <c r="N182" s="20">
        <v>0.08</v>
      </c>
      <c r="O182" s="20">
        <v>0.02</v>
      </c>
      <c r="P182" s="20">
        <v>0.2</v>
      </c>
      <c r="Q182" s="20">
        <v>43</v>
      </c>
      <c r="R182" s="20">
        <v>0</v>
      </c>
      <c r="S182" s="20">
        <v>23</v>
      </c>
      <c r="T182" s="20">
        <v>10</v>
      </c>
      <c r="U182" s="13">
        <f t="shared" si="29"/>
        <v>2.5000000000000001E-2</v>
      </c>
      <c r="V182" s="20">
        <v>150</v>
      </c>
      <c r="W182" s="20">
        <v>10</v>
      </c>
      <c r="X182" s="20">
        <v>8</v>
      </c>
      <c r="Y182" s="20">
        <v>13</v>
      </c>
      <c r="Z182" s="20">
        <v>0.2</v>
      </c>
      <c r="AA182" s="20">
        <v>0</v>
      </c>
      <c r="AB182" s="20">
        <v>1</v>
      </c>
    </row>
    <row r="183" spans="1:28" x14ac:dyDescent="0.25">
      <c r="A183" s="47"/>
      <c r="B183" s="48">
        <v>150</v>
      </c>
      <c r="C183" s="48">
        <v>1</v>
      </c>
      <c r="D183" s="48">
        <v>80</v>
      </c>
      <c r="E183" s="49">
        <f>E182*B183/100</f>
        <v>54</v>
      </c>
      <c r="F183" s="49">
        <f>F182*B183/100</f>
        <v>0.75</v>
      </c>
      <c r="G183" s="49">
        <f>G182*B183/100</f>
        <v>0.15</v>
      </c>
      <c r="H183" s="49">
        <f>H182*B183/100</f>
        <v>0.03</v>
      </c>
      <c r="I183" s="49">
        <f>I182*B183/100</f>
        <v>13.35</v>
      </c>
      <c r="J183" s="49">
        <v>13.35</v>
      </c>
      <c r="K183" s="49">
        <f>K182*B183/100</f>
        <v>13.35</v>
      </c>
      <c r="L183" s="50">
        <f>L182*B183/100</f>
        <v>0.15</v>
      </c>
      <c r="M183" s="50">
        <f>M182*B183/100</f>
        <v>4.5</v>
      </c>
      <c r="N183" s="50">
        <f>N182*B183/100</f>
        <v>0.12</v>
      </c>
      <c r="O183" s="50">
        <f>O182*B183/100</f>
        <v>0.03</v>
      </c>
      <c r="P183" s="50">
        <f>P182*B183/100</f>
        <v>0.3</v>
      </c>
      <c r="Q183" s="50">
        <f>Q182*B183/100</f>
        <v>64.5</v>
      </c>
      <c r="R183" s="50">
        <f>R182*B183/100</f>
        <v>0</v>
      </c>
      <c r="S183" s="50">
        <f>S182*B183/100</f>
        <v>34.5</v>
      </c>
      <c r="T183" s="50">
        <f>T182*B183/100</f>
        <v>15</v>
      </c>
      <c r="U183" s="50">
        <f t="shared" si="29"/>
        <v>3.7499999999999999E-2</v>
      </c>
      <c r="V183" s="50">
        <f>V182*B183/100</f>
        <v>225</v>
      </c>
      <c r="W183" s="50">
        <f>W182*B183/100</f>
        <v>15</v>
      </c>
      <c r="X183" s="50">
        <f>X182*B183/100</f>
        <v>12</v>
      </c>
      <c r="Y183" s="50">
        <f>Y182*B183/100</f>
        <v>19.5</v>
      </c>
      <c r="Z183" s="50">
        <f>Z182*B183/100</f>
        <v>0.3</v>
      </c>
      <c r="AA183" s="50">
        <f>AA182*B183/100</f>
        <v>0</v>
      </c>
      <c r="AB183" s="50">
        <f>AB182*B183/100</f>
        <v>1.5</v>
      </c>
    </row>
    <row r="184" spans="1:28" x14ac:dyDescent="0.25">
      <c r="A184" s="21" t="s">
        <v>34</v>
      </c>
      <c r="B184" s="22">
        <f t="shared" ref="B184:AB184" si="30">B173+B175+B177+B179+B181+B183</f>
        <v>352.5</v>
      </c>
      <c r="C184" s="22">
        <f t="shared" si="30"/>
        <v>1</v>
      </c>
      <c r="D184" s="22">
        <f t="shared" si="30"/>
        <v>80</v>
      </c>
      <c r="E184" s="23">
        <f t="shared" si="30"/>
        <v>436.9</v>
      </c>
      <c r="F184" s="23">
        <f t="shared" si="30"/>
        <v>13.362500000000001</v>
      </c>
      <c r="G184" s="23">
        <f t="shared" si="30"/>
        <v>10.584999999999999</v>
      </c>
      <c r="H184" s="23">
        <f t="shared" si="30"/>
        <v>3.0812500000000003</v>
      </c>
      <c r="I184" s="23">
        <f t="shared" si="30"/>
        <v>76.99499999999999</v>
      </c>
      <c r="J184" s="23">
        <f t="shared" si="30"/>
        <v>31.578800000000001</v>
      </c>
      <c r="K184" s="23">
        <f t="shared" si="30"/>
        <v>24.389999999999997</v>
      </c>
      <c r="L184" s="24">
        <f t="shared" si="30"/>
        <v>5.0125000000000002</v>
      </c>
      <c r="M184" s="24">
        <f t="shared" si="30"/>
        <v>65.5</v>
      </c>
      <c r="N184" s="24">
        <f t="shared" si="30"/>
        <v>0.71600000000000008</v>
      </c>
      <c r="O184" s="24">
        <f t="shared" si="30"/>
        <v>0.82500000000000007</v>
      </c>
      <c r="P184" s="24">
        <f t="shared" si="30"/>
        <v>7.6574999999999998</v>
      </c>
      <c r="Q184" s="24">
        <f t="shared" si="30"/>
        <v>68</v>
      </c>
      <c r="R184" s="24">
        <f t="shared" si="30"/>
        <v>0.9</v>
      </c>
      <c r="S184" s="24">
        <f t="shared" si="30"/>
        <v>127.8</v>
      </c>
      <c r="T184" s="24">
        <f t="shared" si="30"/>
        <v>444.2</v>
      </c>
      <c r="U184" s="24">
        <f t="shared" si="30"/>
        <v>1.1105</v>
      </c>
      <c r="V184" s="24">
        <f t="shared" si="30"/>
        <v>666.17500000000007</v>
      </c>
      <c r="W184" s="24">
        <f t="shared" si="30"/>
        <v>195.3</v>
      </c>
      <c r="X184" s="24">
        <f t="shared" si="30"/>
        <v>80.324999999999989</v>
      </c>
      <c r="Y184" s="24">
        <f t="shared" si="30"/>
        <v>297.17500000000001</v>
      </c>
      <c r="Z184" s="24">
        <f t="shared" si="30"/>
        <v>5.8125</v>
      </c>
      <c r="AA184" s="24">
        <f t="shared" si="30"/>
        <v>1.7074999999999998</v>
      </c>
      <c r="AB184" s="24">
        <f t="shared" si="30"/>
        <v>8.9250000000000007</v>
      </c>
    </row>
    <row r="185" spans="1:28" x14ac:dyDescent="0.25">
      <c r="A185" s="9" t="s">
        <v>35</v>
      </c>
      <c r="B185" s="10"/>
      <c r="C185" s="10"/>
      <c r="D185" s="10"/>
      <c r="E185" s="12"/>
      <c r="F185" s="12"/>
      <c r="G185" s="12"/>
      <c r="H185" s="12"/>
      <c r="I185" s="12"/>
      <c r="J185" s="12"/>
      <c r="K185" s="12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</row>
    <row r="186" spans="1:28" x14ac:dyDescent="0.25">
      <c r="A186" s="9" t="s">
        <v>90</v>
      </c>
      <c r="B186" s="10"/>
      <c r="C186" s="10"/>
      <c r="D186" s="10"/>
      <c r="E186" s="12"/>
      <c r="F186" s="12"/>
      <c r="G186" s="12"/>
      <c r="H186" s="12"/>
      <c r="I186" s="12"/>
      <c r="J186" s="12"/>
      <c r="K186" s="12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</row>
    <row r="187" spans="1:28" x14ac:dyDescent="0.25">
      <c r="A187" s="9"/>
      <c r="B187" s="10" t="s">
        <v>91</v>
      </c>
      <c r="C187" s="10">
        <v>0</v>
      </c>
      <c r="D187" s="10">
        <v>0</v>
      </c>
      <c r="E187" s="19">
        <v>136</v>
      </c>
      <c r="F187" s="19">
        <v>3.9</v>
      </c>
      <c r="G187" s="19">
        <v>0.2</v>
      </c>
      <c r="H187" s="19">
        <v>0</v>
      </c>
      <c r="I187" s="19">
        <v>31.7</v>
      </c>
      <c r="J187" s="12">
        <f>(J188/B188)*100</f>
        <v>1.2679999999999998</v>
      </c>
      <c r="K187" s="19">
        <v>0</v>
      </c>
      <c r="L187" s="20">
        <v>2.7</v>
      </c>
      <c r="M187" s="20">
        <v>0</v>
      </c>
      <c r="N187" s="20">
        <v>0.37</v>
      </c>
      <c r="O187" s="20">
        <v>0.02</v>
      </c>
      <c r="P187" s="20">
        <v>1.1000000000000001</v>
      </c>
      <c r="Q187" s="20">
        <v>14</v>
      </c>
      <c r="R187" s="20">
        <v>0</v>
      </c>
      <c r="S187" s="20">
        <v>44</v>
      </c>
      <c r="T187" s="20">
        <v>12</v>
      </c>
      <c r="U187" s="13">
        <f t="shared" ref="U187:U196" si="31">T187*2.5/1000</f>
        <v>0.03</v>
      </c>
      <c r="V187" s="20">
        <v>630</v>
      </c>
      <c r="W187" s="20">
        <v>11</v>
      </c>
      <c r="X187" s="20">
        <v>32</v>
      </c>
      <c r="Y187" s="20">
        <v>68</v>
      </c>
      <c r="Z187" s="20">
        <v>0.7</v>
      </c>
      <c r="AA187" s="20">
        <v>0.5</v>
      </c>
      <c r="AB187" s="20">
        <v>2</v>
      </c>
    </row>
    <row r="188" spans="1:28" x14ac:dyDescent="0.25">
      <c r="A188" s="47"/>
      <c r="B188" s="48">
        <v>220</v>
      </c>
      <c r="C188" s="48">
        <v>0</v>
      </c>
      <c r="D188" s="48">
        <v>0</v>
      </c>
      <c r="E188" s="49">
        <f>E187*B188/100</f>
        <v>299.2</v>
      </c>
      <c r="F188" s="49">
        <f>F187*B188/100</f>
        <v>8.58</v>
      </c>
      <c r="G188" s="49">
        <f>G187*B188/100</f>
        <v>0.44</v>
      </c>
      <c r="H188" s="49">
        <f>H187*B188/100</f>
        <v>0</v>
      </c>
      <c r="I188" s="49">
        <f>I187*B188/100</f>
        <v>69.739999999999995</v>
      </c>
      <c r="J188" s="49">
        <f>I188*0.04</f>
        <v>2.7895999999999996</v>
      </c>
      <c r="K188" s="49">
        <f>K187*B188/100</f>
        <v>0</v>
      </c>
      <c r="L188" s="50">
        <f>L187*B188/100</f>
        <v>5.94</v>
      </c>
      <c r="M188" s="50">
        <f>M187*B188/100</f>
        <v>0</v>
      </c>
      <c r="N188" s="50">
        <f>N187*B188/100</f>
        <v>0.81400000000000006</v>
      </c>
      <c r="O188" s="50">
        <f>O187*B188/100</f>
        <v>4.4000000000000004E-2</v>
      </c>
      <c r="P188" s="50">
        <f>P187*B188/100</f>
        <v>2.4200000000000004</v>
      </c>
      <c r="Q188" s="50">
        <f>Q187*B188/100</f>
        <v>30.8</v>
      </c>
      <c r="R188" s="50">
        <f>R187*B188/100</f>
        <v>0</v>
      </c>
      <c r="S188" s="50">
        <f>S187*B188/100</f>
        <v>96.8</v>
      </c>
      <c r="T188" s="50">
        <f>T187*B188/100</f>
        <v>26.4</v>
      </c>
      <c r="U188" s="50">
        <f t="shared" si="31"/>
        <v>6.6000000000000003E-2</v>
      </c>
      <c r="V188" s="50">
        <f>V187*B188/100</f>
        <v>1386</v>
      </c>
      <c r="W188" s="50">
        <f>W187*B188/100</f>
        <v>24.2</v>
      </c>
      <c r="X188" s="50">
        <f>X187*B188/100</f>
        <v>70.400000000000006</v>
      </c>
      <c r="Y188" s="50">
        <f>Y187*B188/100</f>
        <v>149.6</v>
      </c>
      <c r="Z188" s="50">
        <f>Z187*B188/100</f>
        <v>1.54</v>
      </c>
      <c r="AA188" s="50">
        <f>AA187*B188/100</f>
        <v>1.1000000000000001</v>
      </c>
      <c r="AB188" s="50">
        <f>AB187*B188/100</f>
        <v>4.4000000000000004</v>
      </c>
    </row>
    <row r="189" spans="1:28" x14ac:dyDescent="0.25">
      <c r="A189" s="9"/>
      <c r="B189" s="10" t="s">
        <v>92</v>
      </c>
      <c r="C189" s="10">
        <v>0</v>
      </c>
      <c r="D189" s="10">
        <v>0</v>
      </c>
      <c r="E189" s="19">
        <v>109</v>
      </c>
      <c r="F189" s="19">
        <v>25.5</v>
      </c>
      <c r="G189" s="19">
        <v>0.8</v>
      </c>
      <c r="H189" s="19">
        <v>0.23</v>
      </c>
      <c r="I189" s="19">
        <v>0</v>
      </c>
      <c r="J189" s="12">
        <f>(J190/B190)*100</f>
        <v>0</v>
      </c>
      <c r="K189" s="19">
        <v>0</v>
      </c>
      <c r="L189" s="20">
        <v>0</v>
      </c>
      <c r="M189" s="20">
        <v>17</v>
      </c>
      <c r="N189" s="20">
        <v>0.03</v>
      </c>
      <c r="O189" s="20">
        <v>7.0000000000000007E-2</v>
      </c>
      <c r="P189" s="20">
        <v>13.3</v>
      </c>
      <c r="Q189" s="20">
        <v>0</v>
      </c>
      <c r="R189" s="20">
        <v>3</v>
      </c>
      <c r="S189" s="20">
        <v>4</v>
      </c>
      <c r="T189" s="20">
        <v>50</v>
      </c>
      <c r="U189" s="13">
        <f t="shared" si="31"/>
        <v>0.125</v>
      </c>
      <c r="V189" s="20">
        <v>237</v>
      </c>
      <c r="W189" s="20">
        <v>11</v>
      </c>
      <c r="X189" s="20">
        <v>27</v>
      </c>
      <c r="Y189" s="20">
        <v>163</v>
      </c>
      <c r="Z189" s="20">
        <v>1.5</v>
      </c>
      <c r="AA189" s="20">
        <v>0.8</v>
      </c>
      <c r="AB189" s="20">
        <v>80</v>
      </c>
    </row>
    <row r="190" spans="1:28" x14ac:dyDescent="0.25">
      <c r="A190" s="47"/>
      <c r="B190" s="48">
        <v>45</v>
      </c>
      <c r="C190" s="48">
        <v>0</v>
      </c>
      <c r="D190" s="48">
        <v>0</v>
      </c>
      <c r="E190" s="49">
        <f>E189*B190/100</f>
        <v>49.05</v>
      </c>
      <c r="F190" s="49">
        <f>F189*B190/100</f>
        <v>11.475</v>
      </c>
      <c r="G190" s="49">
        <f>G189*B190/100</f>
        <v>0.36</v>
      </c>
      <c r="H190" s="49">
        <f>H189*B190/100</f>
        <v>0.10349999999999999</v>
      </c>
      <c r="I190" s="49">
        <f>I189*B190/100</f>
        <v>0</v>
      </c>
      <c r="J190" s="49">
        <v>0</v>
      </c>
      <c r="K190" s="49">
        <f>K189*B190/100</f>
        <v>0</v>
      </c>
      <c r="L190" s="50">
        <f>L189*B190/100</f>
        <v>0</v>
      </c>
      <c r="M190" s="50">
        <f>M189*B190/100</f>
        <v>7.65</v>
      </c>
      <c r="N190" s="50">
        <f>N189*B190/100</f>
        <v>1.3499999999999998E-2</v>
      </c>
      <c r="O190" s="50">
        <f>O189*B190/100</f>
        <v>3.15E-2</v>
      </c>
      <c r="P190" s="50">
        <f>P189*B190/100</f>
        <v>5.9850000000000003</v>
      </c>
      <c r="Q190" s="50">
        <f>Q189*B190/100</f>
        <v>0</v>
      </c>
      <c r="R190" s="50">
        <f>R189*B190/100</f>
        <v>1.35</v>
      </c>
      <c r="S190" s="50">
        <f>S189*B190/100</f>
        <v>1.8</v>
      </c>
      <c r="T190" s="50">
        <f>T189*B190/100</f>
        <v>22.5</v>
      </c>
      <c r="U190" s="50">
        <f t="shared" si="31"/>
        <v>5.6250000000000001E-2</v>
      </c>
      <c r="V190" s="50">
        <f>V189*B190/100</f>
        <v>106.65</v>
      </c>
      <c r="W190" s="50">
        <f>W189*B190/100</f>
        <v>4.95</v>
      </c>
      <c r="X190" s="50">
        <f>X189*B190/100</f>
        <v>12.15</v>
      </c>
      <c r="Y190" s="50">
        <f>Y189*B190/100</f>
        <v>73.349999999999994</v>
      </c>
      <c r="Z190" s="50">
        <f>Z189*B190/100</f>
        <v>0.67500000000000004</v>
      </c>
      <c r="AA190" s="50">
        <f>AA189*B190/100</f>
        <v>0.36</v>
      </c>
      <c r="AB190" s="50">
        <f>AB189*B190/100</f>
        <v>36</v>
      </c>
    </row>
    <row r="191" spans="1:28" x14ac:dyDescent="0.25">
      <c r="A191" s="9"/>
      <c r="B191" s="10" t="s">
        <v>93</v>
      </c>
      <c r="C191" s="10">
        <v>0</v>
      </c>
      <c r="D191" s="10">
        <v>0</v>
      </c>
      <c r="E191" s="19">
        <v>690</v>
      </c>
      <c r="F191" s="19">
        <v>1.1000000000000001</v>
      </c>
      <c r="G191" s="19">
        <v>74.8</v>
      </c>
      <c r="H191" s="19">
        <v>6.84</v>
      </c>
      <c r="I191" s="19">
        <v>3.2</v>
      </c>
      <c r="J191" s="12">
        <f>(J192/B192)*100</f>
        <v>2.4640000000000004</v>
      </c>
      <c r="K191" s="19">
        <v>1.8</v>
      </c>
      <c r="L191" s="20">
        <v>0</v>
      </c>
      <c r="M191" s="20">
        <v>103</v>
      </c>
      <c r="N191" s="20">
        <v>0.02</v>
      </c>
      <c r="O191" s="20">
        <v>7.0000000000000007E-2</v>
      </c>
      <c r="P191" s="20">
        <v>0</v>
      </c>
      <c r="Q191" s="20">
        <v>0</v>
      </c>
      <c r="R191" s="20">
        <v>0.5</v>
      </c>
      <c r="S191" s="20">
        <v>4</v>
      </c>
      <c r="T191" s="20">
        <v>620</v>
      </c>
      <c r="U191" s="13">
        <f t="shared" si="31"/>
        <v>1.55</v>
      </c>
      <c r="V191" s="20">
        <v>16</v>
      </c>
      <c r="W191" s="20">
        <v>8</v>
      </c>
      <c r="X191" s="20">
        <v>1</v>
      </c>
      <c r="Y191" s="20">
        <v>27</v>
      </c>
      <c r="Z191" s="20">
        <v>0.3</v>
      </c>
      <c r="AA191" s="20">
        <v>0.1</v>
      </c>
      <c r="AB191" s="20">
        <v>2</v>
      </c>
    </row>
    <row r="192" spans="1:28" x14ac:dyDescent="0.25">
      <c r="A192" s="47"/>
      <c r="B192" s="48">
        <v>33</v>
      </c>
      <c r="C192" s="48">
        <v>0</v>
      </c>
      <c r="D192" s="48">
        <v>0</v>
      </c>
      <c r="E192" s="49">
        <f>E191*B192/100</f>
        <v>227.7</v>
      </c>
      <c r="F192" s="49">
        <f>F191*B192/100</f>
        <v>0.36300000000000004</v>
      </c>
      <c r="G192" s="49">
        <f>G191*B192/100</f>
        <v>24.684000000000001</v>
      </c>
      <c r="H192" s="49">
        <f>H191*B192/100</f>
        <v>2.2572000000000001</v>
      </c>
      <c r="I192" s="49">
        <f>I191*B192/100</f>
        <v>1.056</v>
      </c>
      <c r="J192" s="49">
        <f>I192*0.77</f>
        <v>0.81312000000000006</v>
      </c>
      <c r="K192" s="49">
        <f>K191*B192/100</f>
        <v>0.59399999999999997</v>
      </c>
      <c r="L192" s="50">
        <f>L191*B192/100</f>
        <v>0</v>
      </c>
      <c r="M192" s="50">
        <f>M191*B192/100</f>
        <v>33.99</v>
      </c>
      <c r="N192" s="50">
        <f>N191*B192/100</f>
        <v>6.6E-3</v>
      </c>
      <c r="O192" s="50">
        <f>O191*B192/100</f>
        <v>2.3099999999999999E-2</v>
      </c>
      <c r="P192" s="50">
        <f>P191*B192/100</f>
        <v>0</v>
      </c>
      <c r="Q192" s="50">
        <f>Q191*B192/100</f>
        <v>0</v>
      </c>
      <c r="R192" s="50">
        <f>R191*B192/100</f>
        <v>0.16500000000000001</v>
      </c>
      <c r="S192" s="50">
        <f>S191*B192/100</f>
        <v>1.32</v>
      </c>
      <c r="T192" s="50">
        <f>T191*B192/100</f>
        <v>204.6</v>
      </c>
      <c r="U192" s="50">
        <f t="shared" si="31"/>
        <v>0.51149999999999995</v>
      </c>
      <c r="V192" s="50">
        <f>V191*B192/100</f>
        <v>5.28</v>
      </c>
      <c r="W192" s="50">
        <f>W191*B192/100</f>
        <v>2.64</v>
      </c>
      <c r="X192" s="50">
        <f>X191*B192/100</f>
        <v>0.33</v>
      </c>
      <c r="Y192" s="50">
        <f>Y191*B192/100</f>
        <v>8.91</v>
      </c>
      <c r="Z192" s="50">
        <f>Z191*B192/100</f>
        <v>9.9000000000000005E-2</v>
      </c>
      <c r="AA192" s="50">
        <f>AA191*B192/100</f>
        <v>3.3000000000000002E-2</v>
      </c>
      <c r="AB192" s="50">
        <f>AB191*B192/100</f>
        <v>0.66</v>
      </c>
    </row>
    <row r="193" spans="1:28" x14ac:dyDescent="0.25">
      <c r="A193" s="9"/>
      <c r="B193" s="10" t="s">
        <v>94</v>
      </c>
      <c r="C193" s="10">
        <v>0</v>
      </c>
      <c r="D193" s="10">
        <v>0</v>
      </c>
      <c r="E193" s="19">
        <v>122</v>
      </c>
      <c r="F193" s="19">
        <v>2.9</v>
      </c>
      <c r="G193" s="19">
        <v>1.2</v>
      </c>
      <c r="H193" s="19">
        <v>0.16</v>
      </c>
      <c r="I193" s="19">
        <v>26.6</v>
      </c>
      <c r="J193" s="12">
        <f>(J194/B194)*100</f>
        <v>2.9260000000000002</v>
      </c>
      <c r="K193" s="19">
        <v>0</v>
      </c>
      <c r="L193" s="20">
        <v>1.4</v>
      </c>
      <c r="M193" s="20">
        <v>18</v>
      </c>
      <c r="N193" s="20">
        <v>0.04</v>
      </c>
      <c r="O193" s="20">
        <v>0.06</v>
      </c>
      <c r="P193" s="20">
        <v>1.5</v>
      </c>
      <c r="Q193" s="20">
        <v>1</v>
      </c>
      <c r="R193" s="20">
        <v>0</v>
      </c>
      <c r="S193" s="20">
        <v>20</v>
      </c>
      <c r="T193" s="20">
        <v>270</v>
      </c>
      <c r="U193" s="13">
        <f t="shared" si="31"/>
        <v>0.67500000000000004</v>
      </c>
      <c r="V193" s="20">
        <v>220</v>
      </c>
      <c r="W193" s="20">
        <v>4</v>
      </c>
      <c r="X193" s="20">
        <v>23</v>
      </c>
      <c r="Y193" s="20">
        <v>79</v>
      </c>
      <c r="Z193" s="20">
        <v>0.5</v>
      </c>
      <c r="AA193" s="20">
        <v>0.5</v>
      </c>
      <c r="AB193" s="20">
        <v>0</v>
      </c>
    </row>
    <row r="194" spans="1:28" x14ac:dyDescent="0.25">
      <c r="A194" s="47"/>
      <c r="B194" s="48">
        <v>60</v>
      </c>
      <c r="C194" s="48">
        <v>0.75</v>
      </c>
      <c r="D194" s="48">
        <v>60</v>
      </c>
      <c r="E194" s="49">
        <f>E193*B194/100</f>
        <v>73.2</v>
      </c>
      <c r="F194" s="49">
        <f>F193*B194/100</f>
        <v>1.74</v>
      </c>
      <c r="G194" s="49">
        <f>G193*B194/100</f>
        <v>0.72</v>
      </c>
      <c r="H194" s="49">
        <f>H193*B194/100</f>
        <v>9.6000000000000002E-2</v>
      </c>
      <c r="I194" s="49">
        <f>I193*B194/100</f>
        <v>15.96</v>
      </c>
      <c r="J194" s="49">
        <f>I194*0.11</f>
        <v>1.7556</v>
      </c>
      <c r="K194" s="49">
        <f>K193*B194/100</f>
        <v>0</v>
      </c>
      <c r="L194" s="50">
        <f>L193*B194/100</f>
        <v>0.84</v>
      </c>
      <c r="M194" s="50">
        <f>M193*B194/100</f>
        <v>10.8</v>
      </c>
      <c r="N194" s="50">
        <f>N193*B194/100</f>
        <v>2.4E-2</v>
      </c>
      <c r="O194" s="50">
        <f>O193*B194/100</f>
        <v>3.5999999999999997E-2</v>
      </c>
      <c r="P194" s="50">
        <f>P193*B194/100</f>
        <v>0.9</v>
      </c>
      <c r="Q194" s="50">
        <f>Q193*B194/100</f>
        <v>0.6</v>
      </c>
      <c r="R194" s="50">
        <f>R193*B194/100</f>
        <v>0</v>
      </c>
      <c r="S194" s="50">
        <f>S193*B194/100</f>
        <v>12</v>
      </c>
      <c r="T194" s="50">
        <f>T193*B194/100</f>
        <v>162</v>
      </c>
      <c r="U194" s="50">
        <f t="shared" si="31"/>
        <v>0.40500000000000003</v>
      </c>
      <c r="V194" s="50">
        <f>V193*B194/100</f>
        <v>132</v>
      </c>
      <c r="W194" s="50">
        <f>W193*B194/100</f>
        <v>2.4</v>
      </c>
      <c r="X194" s="50">
        <f>X193*B194/100</f>
        <v>13.8</v>
      </c>
      <c r="Y194" s="50">
        <f>Y193*B194/100</f>
        <v>47.4</v>
      </c>
      <c r="Z194" s="50">
        <f>Z193*B194/100</f>
        <v>0.3</v>
      </c>
      <c r="AA194" s="50">
        <f>AA193*B194/100</f>
        <v>0.3</v>
      </c>
      <c r="AB194" s="50">
        <f>AB193*B194/100</f>
        <v>0</v>
      </c>
    </row>
    <row r="195" spans="1:28" hidden="1" x14ac:dyDescent="0.25">
      <c r="A195" s="9"/>
      <c r="B195" s="10" t="s">
        <v>62</v>
      </c>
      <c r="C195" s="10">
        <v>0</v>
      </c>
      <c r="D195" s="10">
        <v>0</v>
      </c>
      <c r="E195" s="19">
        <v>497</v>
      </c>
      <c r="F195" s="19">
        <v>6.6</v>
      </c>
      <c r="G195" s="19">
        <v>24.1</v>
      </c>
      <c r="H195" s="19">
        <v>12.16</v>
      </c>
      <c r="I195" s="19">
        <v>68.2</v>
      </c>
      <c r="J195" s="19"/>
      <c r="K195" s="19">
        <v>26.3</v>
      </c>
      <c r="L195" s="20">
        <v>2.2000000000000002</v>
      </c>
      <c r="M195" s="20">
        <v>0</v>
      </c>
      <c r="N195" s="20">
        <v>0.08</v>
      </c>
      <c r="O195" s="20">
        <v>0.11</v>
      </c>
      <c r="P195" s="20">
        <v>1.3</v>
      </c>
      <c r="Q195" s="20">
        <v>0</v>
      </c>
      <c r="R195" s="20">
        <v>0</v>
      </c>
      <c r="S195" s="20">
        <v>13</v>
      </c>
      <c r="T195" s="20">
        <v>430</v>
      </c>
      <c r="U195" s="13">
        <f t="shared" si="31"/>
        <v>1.075</v>
      </c>
      <c r="V195" s="20">
        <v>210</v>
      </c>
      <c r="W195" s="20">
        <v>84</v>
      </c>
      <c r="X195" s="20">
        <v>41</v>
      </c>
      <c r="Y195" s="20">
        <v>130</v>
      </c>
      <c r="Z195" s="20">
        <v>2.1</v>
      </c>
      <c r="AA195" s="20">
        <v>1</v>
      </c>
      <c r="AB195" s="20">
        <v>2</v>
      </c>
    </row>
    <row r="196" spans="1:28" hidden="1" x14ac:dyDescent="0.25">
      <c r="A196" s="47"/>
      <c r="B196" s="31">
        <v>0</v>
      </c>
      <c r="C196" s="48">
        <v>0</v>
      </c>
      <c r="D196" s="48">
        <v>0</v>
      </c>
      <c r="E196" s="49">
        <f>E195*B196/100</f>
        <v>0</v>
      </c>
      <c r="F196" s="49">
        <f>F195*B196/100</f>
        <v>0</v>
      </c>
      <c r="G196" s="49">
        <f>G195*B196/100</f>
        <v>0</v>
      </c>
      <c r="H196" s="49">
        <f>H195*B196/100</f>
        <v>0</v>
      </c>
      <c r="I196" s="49">
        <f>I195*B196/100</f>
        <v>0</v>
      </c>
      <c r="J196" s="49"/>
      <c r="K196" s="49">
        <f>K195*B196/100</f>
        <v>0</v>
      </c>
      <c r="L196" s="50">
        <f>L195*B196/100</f>
        <v>0</v>
      </c>
      <c r="M196" s="50">
        <f>M195*B196/100</f>
        <v>0</v>
      </c>
      <c r="N196" s="50">
        <f>N195*B196/100</f>
        <v>0</v>
      </c>
      <c r="O196" s="50">
        <f>O195*B196/100</f>
        <v>0</v>
      </c>
      <c r="P196" s="50">
        <f>P195*B196/100</f>
        <v>0</v>
      </c>
      <c r="Q196" s="50">
        <f>Q195*B196/100</f>
        <v>0</v>
      </c>
      <c r="R196" s="50">
        <f>R195*B196/100</f>
        <v>0</v>
      </c>
      <c r="S196" s="50">
        <f>S195*B196/100</f>
        <v>0</v>
      </c>
      <c r="T196" s="50">
        <f>T195*B196/100</f>
        <v>0</v>
      </c>
      <c r="U196" s="50">
        <f t="shared" si="31"/>
        <v>0</v>
      </c>
      <c r="V196" s="50">
        <f>V195*B196/100</f>
        <v>0</v>
      </c>
      <c r="W196" s="50">
        <f>W195*B196/100</f>
        <v>0</v>
      </c>
      <c r="X196" s="50">
        <f>X195*B196/100</f>
        <v>0</v>
      </c>
      <c r="Y196" s="50">
        <f>Y195*B196/100</f>
        <v>0</v>
      </c>
      <c r="Z196" s="50">
        <f>Z195*B196/100</f>
        <v>0</v>
      </c>
      <c r="AA196" s="50">
        <f>AA195*B196/100</f>
        <v>0</v>
      </c>
      <c r="AB196" s="50">
        <f>AB195*B196/100</f>
        <v>0</v>
      </c>
    </row>
    <row r="197" spans="1:28" x14ac:dyDescent="0.25">
      <c r="A197" s="21" t="s">
        <v>34</v>
      </c>
      <c r="B197" s="22">
        <f>B188+B190+B192+B194+B196</f>
        <v>358</v>
      </c>
      <c r="C197" s="22">
        <f t="shared" ref="C197:Z197" si="32">C188+C190+C192+C194+C196</f>
        <v>0.75</v>
      </c>
      <c r="D197" s="22">
        <f t="shared" si="32"/>
        <v>60</v>
      </c>
      <c r="E197" s="23">
        <f>E188+E190+E192+E194+E196</f>
        <v>649.15000000000009</v>
      </c>
      <c r="F197" s="23">
        <f t="shared" si="32"/>
        <v>22.157999999999998</v>
      </c>
      <c r="G197" s="23">
        <f t="shared" si="32"/>
        <v>26.204000000000001</v>
      </c>
      <c r="H197" s="23">
        <f>H188+H190+H192+H194+H196</f>
        <v>2.4567000000000001</v>
      </c>
      <c r="I197" s="23">
        <f t="shared" si="32"/>
        <v>86.756</v>
      </c>
      <c r="J197" s="23">
        <f t="shared" si="32"/>
        <v>5.35832</v>
      </c>
      <c r="K197" s="23">
        <f>K188+K190+K192+K194+K196</f>
        <v>0.59399999999999997</v>
      </c>
      <c r="L197" s="24">
        <f>L188+L190+L192+L194+L196</f>
        <v>6.78</v>
      </c>
      <c r="M197" s="24">
        <f t="shared" si="32"/>
        <v>52.44</v>
      </c>
      <c r="N197" s="24">
        <f t="shared" si="32"/>
        <v>0.85810000000000008</v>
      </c>
      <c r="O197" s="24">
        <f t="shared" si="32"/>
        <v>0.1346</v>
      </c>
      <c r="P197" s="24">
        <f t="shared" si="32"/>
        <v>9.3050000000000015</v>
      </c>
      <c r="Q197" s="24">
        <f t="shared" si="32"/>
        <v>31.400000000000002</v>
      </c>
      <c r="R197" s="24">
        <f t="shared" si="32"/>
        <v>1.5150000000000001</v>
      </c>
      <c r="S197" s="24">
        <f t="shared" si="32"/>
        <v>111.91999999999999</v>
      </c>
      <c r="T197" s="24">
        <f t="shared" si="32"/>
        <v>415.5</v>
      </c>
      <c r="U197" s="24">
        <f t="shared" si="32"/>
        <v>1.0387499999999998</v>
      </c>
      <c r="V197" s="24">
        <f t="shared" si="32"/>
        <v>1629.93</v>
      </c>
      <c r="W197" s="24">
        <f t="shared" si="32"/>
        <v>34.19</v>
      </c>
      <c r="X197" s="24">
        <f t="shared" si="32"/>
        <v>96.68</v>
      </c>
      <c r="Y197" s="24">
        <f t="shared" si="32"/>
        <v>279.26</v>
      </c>
      <c r="Z197" s="24">
        <f t="shared" si="32"/>
        <v>2.6139999999999999</v>
      </c>
      <c r="AA197" s="24">
        <f>AA188+AA190+AA192+AA194+AA196</f>
        <v>1.7929999999999999</v>
      </c>
      <c r="AB197" s="24">
        <f>AB188+AB190+AB192+AB194+AB196</f>
        <v>41.059999999999995</v>
      </c>
    </row>
    <row r="198" spans="1:28" x14ac:dyDescent="0.25">
      <c r="A198" s="9" t="s">
        <v>40</v>
      </c>
      <c r="B198" s="10"/>
      <c r="C198" s="10"/>
      <c r="D198" s="10"/>
      <c r="E198" s="12"/>
      <c r="F198" s="12"/>
      <c r="G198" s="12"/>
      <c r="H198" s="12"/>
      <c r="I198" s="12"/>
      <c r="J198" s="12"/>
      <c r="K198" s="12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</row>
    <row r="199" spans="1:28" x14ac:dyDescent="0.25">
      <c r="A199" s="9" t="s">
        <v>95</v>
      </c>
      <c r="B199" s="10"/>
      <c r="C199" s="10"/>
      <c r="D199" s="10"/>
      <c r="E199" s="12"/>
      <c r="F199" s="12"/>
      <c r="G199" s="12"/>
      <c r="H199" s="12"/>
      <c r="I199" s="12"/>
      <c r="J199" s="12"/>
      <c r="K199" s="12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</row>
    <row r="200" spans="1:28" x14ac:dyDescent="0.25">
      <c r="A200" s="14" t="s">
        <v>29</v>
      </c>
      <c r="B200" s="10" t="s">
        <v>96</v>
      </c>
      <c r="C200" s="10">
        <v>0</v>
      </c>
      <c r="D200" s="10">
        <v>0</v>
      </c>
      <c r="E200" s="12">
        <v>81.490885317683549</v>
      </c>
      <c r="F200" s="12">
        <v>8.4092256701077943</v>
      </c>
      <c r="G200" s="12">
        <v>2.0067504903227769</v>
      </c>
      <c r="H200" s="12">
        <v>0.33912091587733578</v>
      </c>
      <c r="I200" s="12">
        <v>7.9196630836361415</v>
      </c>
      <c r="J200" s="12">
        <f>(J201/B201)*100</f>
        <v>1.7423258783999511</v>
      </c>
      <c r="K200" s="12">
        <v>0.16572149666276434</v>
      </c>
      <c r="L200" s="13">
        <v>0.86053547808371211</v>
      </c>
      <c r="M200" s="13">
        <v>107.186839584632</v>
      </c>
      <c r="N200" s="13">
        <v>8.9094309215027437E-2</v>
      </c>
      <c r="O200" s="13">
        <v>4.6341203837440899E-2</v>
      </c>
      <c r="P200" s="13">
        <v>2.9422407370805654</v>
      </c>
      <c r="Q200" s="13">
        <v>1.5659921244279567</v>
      </c>
      <c r="R200" s="13">
        <v>0.24326091253249812</v>
      </c>
      <c r="S200" s="13">
        <v>7.1077797880589282</v>
      </c>
      <c r="T200" s="13">
        <v>81.127514329588138</v>
      </c>
      <c r="U200" s="13">
        <f t="shared" ref="U200:U211" si="33">T200*2.5/1000</f>
        <v>0.20281878582397037</v>
      </c>
      <c r="V200" s="13">
        <v>277.83436972617943</v>
      </c>
      <c r="W200" s="13">
        <v>11.456068599577334</v>
      </c>
      <c r="X200" s="13">
        <v>15.81195931461238</v>
      </c>
      <c r="Y200" s="13">
        <v>90.417040426922867</v>
      </c>
      <c r="Z200" s="13">
        <v>0.46052331503808547</v>
      </c>
      <c r="AA200" s="13">
        <v>0.46675687592173076</v>
      </c>
      <c r="AB200" s="13">
        <v>3.633709880954191</v>
      </c>
    </row>
    <row r="201" spans="1:28" x14ac:dyDescent="0.25">
      <c r="A201" s="47"/>
      <c r="B201" s="48">
        <v>328</v>
      </c>
      <c r="C201" s="48">
        <v>0.75</v>
      </c>
      <c r="D201" s="48">
        <v>60</v>
      </c>
      <c r="E201" s="49">
        <f>E200*B201/100</f>
        <v>267.29010384200205</v>
      </c>
      <c r="F201" s="49">
        <f>F200*B201/100</f>
        <v>27.582260197953566</v>
      </c>
      <c r="G201" s="49">
        <f>G200*B201/100</f>
        <v>6.5821416082587083</v>
      </c>
      <c r="H201" s="49">
        <f>H200*B201/100</f>
        <v>1.1123166040776615</v>
      </c>
      <c r="I201" s="49">
        <f>I200*B201/100</f>
        <v>25.976494914326544</v>
      </c>
      <c r="J201" s="49">
        <f>(I201/100)*22</f>
        <v>5.7148288811518393</v>
      </c>
      <c r="K201" s="49">
        <f>K200*B201/100</f>
        <v>0.54356650905386705</v>
      </c>
      <c r="L201" s="50">
        <f>L200*B201/100</f>
        <v>2.8225563681145758</v>
      </c>
      <c r="M201" s="50">
        <f>M200*B201/100</f>
        <v>351.5728338375929</v>
      </c>
      <c r="N201" s="50">
        <f>N200*B201/100</f>
        <v>0.29222933422529002</v>
      </c>
      <c r="O201" s="50">
        <f>O200*B201/100</f>
        <v>0.15199914858680613</v>
      </c>
      <c r="P201" s="50">
        <f>P200*B201/100</f>
        <v>9.6505496176242556</v>
      </c>
      <c r="Q201" s="50">
        <f>Q200*B201/100</f>
        <v>5.1364541681236986</v>
      </c>
      <c r="R201" s="50">
        <f>R200*B201/100</f>
        <v>0.79789579310659386</v>
      </c>
      <c r="S201" s="50">
        <f>S200*B201/100</f>
        <v>23.313517704833284</v>
      </c>
      <c r="T201" s="50">
        <f>T200*B201/100</f>
        <v>266.09824700104912</v>
      </c>
      <c r="U201" s="50">
        <f t="shared" si="33"/>
        <v>0.66524561750262279</v>
      </c>
      <c r="V201" s="50">
        <f>V200*B201/100</f>
        <v>911.29673270186856</v>
      </c>
      <c r="W201" s="50">
        <f>W200*B201/100</f>
        <v>37.575905006613652</v>
      </c>
      <c r="X201" s="50">
        <f>X200*B201/100</f>
        <v>51.863226551928612</v>
      </c>
      <c r="Y201" s="50">
        <f>Y200*B201/100</f>
        <v>296.567892600307</v>
      </c>
      <c r="Z201" s="50">
        <f>Z200*B201/100</f>
        <v>1.5105164733249203</v>
      </c>
      <c r="AA201" s="50">
        <f>AA200*B201/100</f>
        <v>1.5309625530232767</v>
      </c>
      <c r="AB201" s="50">
        <f>AB200*B201/100</f>
        <v>11.918568409529746</v>
      </c>
    </row>
    <row r="202" spans="1:28" x14ac:dyDescent="0.25">
      <c r="A202" s="9"/>
      <c r="B202" s="10" t="s">
        <v>67</v>
      </c>
      <c r="C202" s="10">
        <v>0</v>
      </c>
      <c r="D202" s="10">
        <v>0</v>
      </c>
      <c r="E202" s="19">
        <v>22</v>
      </c>
      <c r="F202" s="19">
        <v>0.4</v>
      </c>
      <c r="G202" s="19">
        <v>0.3</v>
      </c>
      <c r="H202" s="19">
        <v>0.1</v>
      </c>
      <c r="I202" s="19">
        <v>4.7</v>
      </c>
      <c r="J202" s="12">
        <f>(J203/B203)*100</f>
        <v>4.4649999999999999</v>
      </c>
      <c r="K202" s="19">
        <v>0</v>
      </c>
      <c r="L202" s="20">
        <v>2.2999999999999998</v>
      </c>
      <c r="M202" s="20">
        <v>1074</v>
      </c>
      <c r="N202" s="20">
        <v>0.03</v>
      </c>
      <c r="O202" s="20">
        <v>0.03</v>
      </c>
      <c r="P202" s="20">
        <v>0.3</v>
      </c>
      <c r="Q202" s="20">
        <v>2</v>
      </c>
      <c r="R202" s="20">
        <v>0</v>
      </c>
      <c r="S202" s="20">
        <v>15</v>
      </c>
      <c r="T202" s="20">
        <v>35</v>
      </c>
      <c r="U202" s="13">
        <f t="shared" si="33"/>
        <v>8.7499999999999994E-2</v>
      </c>
      <c r="V202" s="20">
        <v>110</v>
      </c>
      <c r="W202" s="20">
        <v>30</v>
      </c>
      <c r="X202" s="20">
        <v>5</v>
      </c>
      <c r="Y202" s="20">
        <v>19</v>
      </c>
      <c r="Z202" s="20">
        <v>0.3</v>
      </c>
      <c r="AA202" s="20">
        <v>0.1</v>
      </c>
      <c r="AB202" s="20">
        <v>1</v>
      </c>
    </row>
    <row r="203" spans="1:28" x14ac:dyDescent="0.25">
      <c r="A203" s="47"/>
      <c r="B203" s="48">
        <v>30</v>
      </c>
      <c r="C203" s="48">
        <v>0.33</v>
      </c>
      <c r="D203" s="48">
        <v>30</v>
      </c>
      <c r="E203" s="49">
        <f>E202*B203/100</f>
        <v>6.6</v>
      </c>
      <c r="F203" s="49">
        <f>F202*B203/100</f>
        <v>0.12</v>
      </c>
      <c r="G203" s="49">
        <f>G202*B203/100</f>
        <v>0.09</v>
      </c>
      <c r="H203" s="49">
        <f>H202*B203/100</f>
        <v>0.03</v>
      </c>
      <c r="I203" s="49">
        <f>I202*B203/100</f>
        <v>1.41</v>
      </c>
      <c r="J203" s="49">
        <f>I203*0.95</f>
        <v>1.3394999999999999</v>
      </c>
      <c r="K203" s="49">
        <f>K202*B203/100</f>
        <v>0</v>
      </c>
      <c r="L203" s="50">
        <f>L202*B203/100</f>
        <v>0.69</v>
      </c>
      <c r="M203" s="50">
        <f>M202*B203/100</f>
        <v>322.2</v>
      </c>
      <c r="N203" s="50">
        <f>N202*B203/100</f>
        <v>8.9999999999999993E-3</v>
      </c>
      <c r="O203" s="50">
        <f>O202*B203/100</f>
        <v>8.9999999999999993E-3</v>
      </c>
      <c r="P203" s="50">
        <f>P202*B203/100</f>
        <v>0.09</v>
      </c>
      <c r="Q203" s="50">
        <f>Q202*B203/100</f>
        <v>0.6</v>
      </c>
      <c r="R203" s="50">
        <f>R202*B203/100</f>
        <v>0</v>
      </c>
      <c r="S203" s="50">
        <f>S202*B203/100</f>
        <v>4.5</v>
      </c>
      <c r="T203" s="50">
        <f>T202*B203/100</f>
        <v>10.5</v>
      </c>
      <c r="U203" s="50">
        <f t="shared" si="33"/>
        <v>2.6249999999999999E-2</v>
      </c>
      <c r="V203" s="50">
        <f>V202*B203/100</f>
        <v>33</v>
      </c>
      <c r="W203" s="50">
        <f>W202*B203/100</f>
        <v>9</v>
      </c>
      <c r="X203" s="50">
        <f>X202*B203/100</f>
        <v>1.5</v>
      </c>
      <c r="Y203" s="50">
        <f>Y202*B203/100</f>
        <v>5.7</v>
      </c>
      <c r="Z203" s="50">
        <f>Z202*B203/100</f>
        <v>0.09</v>
      </c>
      <c r="AA203" s="50">
        <f>AA202*B203/100</f>
        <v>0.03</v>
      </c>
      <c r="AB203" s="50">
        <f>AB202*B203/100</f>
        <v>0.3</v>
      </c>
    </row>
    <row r="204" spans="1:28" x14ac:dyDescent="0.25">
      <c r="A204" s="9"/>
      <c r="B204" s="10" t="s">
        <v>97</v>
      </c>
      <c r="C204" s="10">
        <v>0</v>
      </c>
      <c r="D204" s="10">
        <v>0</v>
      </c>
      <c r="E204" s="19">
        <v>69</v>
      </c>
      <c r="F204" s="19">
        <v>6</v>
      </c>
      <c r="G204" s="19">
        <v>0.9</v>
      </c>
      <c r="H204" s="19">
        <v>0.17</v>
      </c>
      <c r="I204" s="19">
        <v>9.6999999999999993</v>
      </c>
      <c r="J204" s="12">
        <f>(J205/B205)*100</f>
        <v>1.1640000000000001</v>
      </c>
      <c r="K204" s="19">
        <v>0</v>
      </c>
      <c r="L204" s="20">
        <v>5.0999999999999996</v>
      </c>
      <c r="M204" s="20">
        <v>95</v>
      </c>
      <c r="N204" s="20">
        <v>0.26</v>
      </c>
      <c r="O204" s="20">
        <v>0.09</v>
      </c>
      <c r="P204" s="20">
        <v>1.6</v>
      </c>
      <c r="Q204" s="20">
        <v>12</v>
      </c>
      <c r="R204" s="20">
        <v>0</v>
      </c>
      <c r="S204" s="20">
        <v>33</v>
      </c>
      <c r="T204" s="20">
        <v>2</v>
      </c>
      <c r="U204" s="13">
        <f t="shared" si="33"/>
        <v>5.0000000000000001E-3</v>
      </c>
      <c r="V204" s="20">
        <v>150</v>
      </c>
      <c r="W204" s="20">
        <v>35</v>
      </c>
      <c r="X204" s="20">
        <v>21</v>
      </c>
      <c r="Y204" s="20">
        <v>99</v>
      </c>
      <c r="Z204" s="20">
        <v>1.6</v>
      </c>
      <c r="AA204" s="20">
        <v>0.7</v>
      </c>
      <c r="AB204" s="20">
        <v>0</v>
      </c>
    </row>
    <row r="205" spans="1:28" x14ac:dyDescent="0.25">
      <c r="A205" s="47"/>
      <c r="B205" s="48">
        <v>30</v>
      </c>
      <c r="C205" s="48">
        <v>0.33</v>
      </c>
      <c r="D205" s="48">
        <v>30</v>
      </c>
      <c r="E205" s="49">
        <f>E204*B205/100</f>
        <v>20.7</v>
      </c>
      <c r="F205" s="49">
        <f>F204*B205/100</f>
        <v>1.8</v>
      </c>
      <c r="G205" s="49">
        <f>G204*B205/100</f>
        <v>0.27</v>
      </c>
      <c r="H205" s="49">
        <f>H204*B205/100</f>
        <v>5.1000000000000004E-2</v>
      </c>
      <c r="I205" s="49">
        <f>I204*B205/100</f>
        <v>2.91</v>
      </c>
      <c r="J205" s="49">
        <f>I205*0.12</f>
        <v>0.34920000000000001</v>
      </c>
      <c r="K205" s="49">
        <f>K204*B205/100</f>
        <v>0</v>
      </c>
      <c r="L205" s="50">
        <f>L204*B205/100</f>
        <v>1.53</v>
      </c>
      <c r="M205" s="50">
        <f>M204*B205/100</f>
        <v>28.5</v>
      </c>
      <c r="N205" s="50">
        <f>N204*B205/100</f>
        <v>7.8000000000000014E-2</v>
      </c>
      <c r="O205" s="50">
        <f>O204*B205/100</f>
        <v>2.6999999999999996E-2</v>
      </c>
      <c r="P205" s="50">
        <f>P204*B205/100</f>
        <v>0.48</v>
      </c>
      <c r="Q205" s="50">
        <f>Q204*B205/100</f>
        <v>3.6</v>
      </c>
      <c r="R205" s="50">
        <f>R204*B205/100</f>
        <v>0</v>
      </c>
      <c r="S205" s="50">
        <f>S204*B205/100</f>
        <v>9.9</v>
      </c>
      <c r="T205" s="50">
        <f>T204*B205/100</f>
        <v>0.6</v>
      </c>
      <c r="U205" s="50">
        <f t="shared" si="33"/>
        <v>1.5E-3</v>
      </c>
      <c r="V205" s="50">
        <f>V204*B205/100</f>
        <v>45</v>
      </c>
      <c r="W205" s="50">
        <f>W204*B205/100</f>
        <v>10.5</v>
      </c>
      <c r="X205" s="50">
        <f>X204*B205/100</f>
        <v>6.3</v>
      </c>
      <c r="Y205" s="50">
        <f>Y204*B205/100</f>
        <v>29.7</v>
      </c>
      <c r="Z205" s="50">
        <f>Z204*B205/100</f>
        <v>0.48</v>
      </c>
      <c r="AA205" s="50">
        <f>AA204*B205/100</f>
        <v>0.21</v>
      </c>
      <c r="AB205" s="50">
        <f>AB204*B205/100</f>
        <v>0</v>
      </c>
    </row>
    <row r="206" spans="1:28" x14ac:dyDescent="0.25">
      <c r="A206" s="9"/>
      <c r="B206" s="10" t="s">
        <v>98</v>
      </c>
      <c r="C206" s="10">
        <v>0</v>
      </c>
      <c r="D206" s="10">
        <v>0</v>
      </c>
      <c r="E206" s="19">
        <v>20</v>
      </c>
      <c r="F206" s="19">
        <v>2</v>
      </c>
      <c r="G206" s="19">
        <v>0.5</v>
      </c>
      <c r="H206" s="19">
        <v>0.1</v>
      </c>
      <c r="I206" s="19">
        <v>2</v>
      </c>
      <c r="J206" s="12">
        <f>(J207/B207)*100</f>
        <v>1.7000000000000002</v>
      </c>
      <c r="K206" s="19">
        <v>0</v>
      </c>
      <c r="L206" s="20">
        <v>1.2</v>
      </c>
      <c r="M206" s="20">
        <v>10</v>
      </c>
      <c r="N206" s="20">
        <v>0.02</v>
      </c>
      <c r="O206" s="20">
        <v>0.04</v>
      </c>
      <c r="P206" s="20">
        <v>0.3</v>
      </c>
      <c r="Q206" s="20">
        <v>31</v>
      </c>
      <c r="R206" s="20">
        <v>0</v>
      </c>
      <c r="S206" s="20">
        <v>20</v>
      </c>
      <c r="T206" s="20">
        <v>7</v>
      </c>
      <c r="U206" s="13">
        <f t="shared" si="33"/>
        <v>1.7500000000000002E-2</v>
      </c>
      <c r="V206" s="20">
        <v>210</v>
      </c>
      <c r="W206" s="20">
        <v>21</v>
      </c>
      <c r="X206" s="20">
        <v>8</v>
      </c>
      <c r="Y206" s="20">
        <v>38</v>
      </c>
      <c r="Z206" s="20">
        <v>0.3</v>
      </c>
      <c r="AA206" s="20">
        <v>0.2</v>
      </c>
      <c r="AB206" s="20">
        <v>0</v>
      </c>
    </row>
    <row r="207" spans="1:28" x14ac:dyDescent="0.25">
      <c r="A207" s="47"/>
      <c r="B207" s="48">
        <v>30</v>
      </c>
      <c r="C207" s="48">
        <v>0.33</v>
      </c>
      <c r="D207" s="48">
        <v>30</v>
      </c>
      <c r="E207" s="49">
        <f>E206*B207/100</f>
        <v>6</v>
      </c>
      <c r="F207" s="49">
        <f>F206*B207/100</f>
        <v>0.6</v>
      </c>
      <c r="G207" s="49">
        <f>G206*B207/100</f>
        <v>0.15</v>
      </c>
      <c r="H207" s="49">
        <f>H206*B207/100</f>
        <v>0.03</v>
      </c>
      <c r="I207" s="49">
        <f>I206*B207/100</f>
        <v>0.6</v>
      </c>
      <c r="J207" s="49">
        <f>I207*0.85</f>
        <v>0.51</v>
      </c>
      <c r="K207" s="49">
        <f>K206*B207/100</f>
        <v>0</v>
      </c>
      <c r="L207" s="50">
        <f>L206*B207/100</f>
        <v>0.36</v>
      </c>
      <c r="M207" s="50">
        <f>M206*B207/100</f>
        <v>3</v>
      </c>
      <c r="N207" s="50">
        <f>N206*B207/100</f>
        <v>6.0000000000000001E-3</v>
      </c>
      <c r="O207" s="50">
        <f>O206*B207/100</f>
        <v>1.2E-2</v>
      </c>
      <c r="P207" s="50">
        <f>P206*B207/100</f>
        <v>0.09</v>
      </c>
      <c r="Q207" s="50">
        <f>Q206*B207/100</f>
        <v>9.3000000000000007</v>
      </c>
      <c r="R207" s="50">
        <f>R206*B207/100</f>
        <v>0</v>
      </c>
      <c r="S207" s="50">
        <f>S206*B207/100</f>
        <v>6</v>
      </c>
      <c r="T207" s="50">
        <f>T206*B207/100</f>
        <v>2.1</v>
      </c>
      <c r="U207" s="50">
        <f t="shared" si="33"/>
        <v>5.2500000000000003E-3</v>
      </c>
      <c r="V207" s="50">
        <f>V206*B207/100</f>
        <v>63</v>
      </c>
      <c r="W207" s="50">
        <f>W206*B207/100</f>
        <v>6.3</v>
      </c>
      <c r="X207" s="50">
        <f>X206*B207/100</f>
        <v>2.4</v>
      </c>
      <c r="Y207" s="50">
        <f>Y206*B207/100</f>
        <v>11.4</v>
      </c>
      <c r="Z207" s="50">
        <f>Z206*B207/100</f>
        <v>0.09</v>
      </c>
      <c r="AA207" s="50">
        <f>AA206*B207/100</f>
        <v>0.06</v>
      </c>
      <c r="AB207" s="50">
        <f>AB206*B207/100</f>
        <v>0</v>
      </c>
    </row>
    <row r="208" spans="1:28" hidden="1" x14ac:dyDescent="0.25">
      <c r="A208" s="9"/>
      <c r="B208" s="10" t="s">
        <v>68</v>
      </c>
      <c r="C208" s="10">
        <v>0</v>
      </c>
      <c r="D208" s="10">
        <v>0</v>
      </c>
      <c r="E208" s="19">
        <v>98</v>
      </c>
      <c r="F208" s="19">
        <v>2.7</v>
      </c>
      <c r="G208" s="19">
        <v>2.9</v>
      </c>
      <c r="H208" s="19">
        <v>1.92</v>
      </c>
      <c r="I208" s="19">
        <v>16.3</v>
      </c>
      <c r="J208" s="19"/>
      <c r="K208" s="19">
        <v>8.6</v>
      </c>
      <c r="L208" s="20">
        <v>0.1</v>
      </c>
      <c r="M208" s="20">
        <v>99</v>
      </c>
      <c r="N208" s="20">
        <v>0.12</v>
      </c>
      <c r="O208" s="20">
        <v>0.19</v>
      </c>
      <c r="P208" s="20">
        <v>0.1</v>
      </c>
      <c r="Q208" s="20">
        <v>0</v>
      </c>
      <c r="R208" s="20">
        <v>0.2</v>
      </c>
      <c r="S208" s="20">
        <v>1</v>
      </c>
      <c r="T208" s="20">
        <v>41</v>
      </c>
      <c r="U208" s="13">
        <f t="shared" si="33"/>
        <v>0.10249999999999999</v>
      </c>
      <c r="V208" s="20">
        <v>129</v>
      </c>
      <c r="W208" s="20">
        <v>91</v>
      </c>
      <c r="X208" s="20">
        <v>9</v>
      </c>
      <c r="Y208" s="20">
        <v>83</v>
      </c>
      <c r="Z208" s="20">
        <v>0.1</v>
      </c>
      <c r="AA208" s="20">
        <v>0.3</v>
      </c>
      <c r="AB208" s="20">
        <v>1</v>
      </c>
    </row>
    <row r="209" spans="1:28" hidden="1" x14ac:dyDescent="0.25">
      <c r="A209" s="47"/>
      <c r="B209" s="31">
        <v>0</v>
      </c>
      <c r="C209" s="48">
        <v>0</v>
      </c>
      <c r="D209" s="48">
        <v>0</v>
      </c>
      <c r="E209" s="49">
        <f>E208*B209/100</f>
        <v>0</v>
      </c>
      <c r="F209" s="49">
        <f>F208*B209/100</f>
        <v>0</v>
      </c>
      <c r="G209" s="49">
        <f>G208*B209/100</f>
        <v>0</v>
      </c>
      <c r="H209" s="49">
        <f>H208*B209/100</f>
        <v>0</v>
      </c>
      <c r="I209" s="49">
        <f>I208*B209/100</f>
        <v>0</v>
      </c>
      <c r="J209" s="49"/>
      <c r="K209" s="49">
        <f>K208*B209/100</f>
        <v>0</v>
      </c>
      <c r="L209" s="50">
        <f>L208*B209/100</f>
        <v>0</v>
      </c>
      <c r="M209" s="50">
        <f>M208*B209/100</f>
        <v>0</v>
      </c>
      <c r="N209" s="50">
        <f>N208*B209/100</f>
        <v>0</v>
      </c>
      <c r="O209" s="50">
        <f>O208*B209/100</f>
        <v>0</v>
      </c>
      <c r="P209" s="50">
        <f>P208*B209/100</f>
        <v>0</v>
      </c>
      <c r="Q209" s="50">
        <f>Q208*B209/100</f>
        <v>0</v>
      </c>
      <c r="R209" s="50">
        <f>R208*B209/100</f>
        <v>0</v>
      </c>
      <c r="S209" s="50">
        <f>S208*B209/100</f>
        <v>0</v>
      </c>
      <c r="T209" s="50">
        <f>T208*B209/100</f>
        <v>0</v>
      </c>
      <c r="U209" s="50">
        <f t="shared" si="33"/>
        <v>0</v>
      </c>
      <c r="V209" s="50">
        <f>V208*B209/100</f>
        <v>0</v>
      </c>
      <c r="W209" s="50">
        <f>W208*B209/100</f>
        <v>0</v>
      </c>
      <c r="X209" s="50">
        <f>X208*B209/100</f>
        <v>0</v>
      </c>
      <c r="Y209" s="50">
        <f>Y208*B209/100</f>
        <v>0</v>
      </c>
      <c r="Z209" s="50">
        <f>Z208*B209/100</f>
        <v>0</v>
      </c>
      <c r="AA209" s="50">
        <f>AA208*B209/100</f>
        <v>0</v>
      </c>
      <c r="AB209" s="50">
        <f>AB208*B209/100</f>
        <v>0</v>
      </c>
    </row>
    <row r="210" spans="1:28" x14ac:dyDescent="0.25">
      <c r="A210" s="9"/>
      <c r="B210" s="10" t="s">
        <v>50</v>
      </c>
      <c r="C210" s="10">
        <v>0</v>
      </c>
      <c r="D210" s="10">
        <v>0</v>
      </c>
      <c r="E210" s="19">
        <v>95</v>
      </c>
      <c r="F210" s="19">
        <v>1.2</v>
      </c>
      <c r="G210" s="19">
        <v>0.3</v>
      </c>
      <c r="H210" s="19">
        <v>0.11</v>
      </c>
      <c r="I210" s="19">
        <v>23.2</v>
      </c>
      <c r="J210" s="12">
        <f>(J211/B211)*100</f>
        <v>20.88</v>
      </c>
      <c r="K210" s="19">
        <v>0</v>
      </c>
      <c r="L210" s="20">
        <v>1.1000000000000001</v>
      </c>
      <c r="M210" s="20">
        <v>4</v>
      </c>
      <c r="N210" s="20">
        <v>0.04</v>
      </c>
      <c r="O210" s="20">
        <v>0.06</v>
      </c>
      <c r="P210" s="20">
        <v>0.7</v>
      </c>
      <c r="Q210" s="20">
        <v>11</v>
      </c>
      <c r="R210" s="20">
        <v>0</v>
      </c>
      <c r="S210" s="20">
        <v>14</v>
      </c>
      <c r="T210" s="20">
        <v>1</v>
      </c>
      <c r="U210" s="13">
        <f t="shared" si="33"/>
        <v>2.5000000000000001E-3</v>
      </c>
      <c r="V210" s="20">
        <v>400</v>
      </c>
      <c r="W210" s="20">
        <v>6</v>
      </c>
      <c r="X210" s="20">
        <v>34</v>
      </c>
      <c r="Y210" s="20">
        <v>28</v>
      </c>
      <c r="Z210" s="20">
        <v>0.3</v>
      </c>
      <c r="AA210" s="20">
        <v>0.2</v>
      </c>
      <c r="AB210" s="20">
        <v>1</v>
      </c>
    </row>
    <row r="211" spans="1:28" x14ac:dyDescent="0.25">
      <c r="A211" s="47"/>
      <c r="B211" s="48">
        <v>100</v>
      </c>
      <c r="C211" s="48">
        <v>1</v>
      </c>
      <c r="D211" s="48">
        <v>100</v>
      </c>
      <c r="E211" s="49">
        <f>E210*B211/100</f>
        <v>95</v>
      </c>
      <c r="F211" s="49">
        <f>F210*B211/100</f>
        <v>1.2</v>
      </c>
      <c r="G211" s="49">
        <f>G210*B211/100</f>
        <v>0.3</v>
      </c>
      <c r="H211" s="49">
        <f>H210*B211/100</f>
        <v>0.11</v>
      </c>
      <c r="I211" s="49">
        <f>I210*B211/100</f>
        <v>23.2</v>
      </c>
      <c r="J211" s="49">
        <f>I211*0.9</f>
        <v>20.88</v>
      </c>
      <c r="K211" s="49">
        <f>K210*B211/100</f>
        <v>0</v>
      </c>
      <c r="L211" s="50">
        <f>L210*B211/100</f>
        <v>1.1000000000000001</v>
      </c>
      <c r="M211" s="50">
        <f>M210*B211/100</f>
        <v>4</v>
      </c>
      <c r="N211" s="50">
        <f>N210*B211/100</f>
        <v>0.04</v>
      </c>
      <c r="O211" s="50">
        <f>O210*B211/100</f>
        <v>0.06</v>
      </c>
      <c r="P211" s="50">
        <f>P210*B211/100</f>
        <v>0.7</v>
      </c>
      <c r="Q211" s="50">
        <f>Q210*B211/100</f>
        <v>11</v>
      </c>
      <c r="R211" s="50">
        <f>R210*B211/100</f>
        <v>0</v>
      </c>
      <c r="S211" s="50">
        <f>S210*B211/100</f>
        <v>14</v>
      </c>
      <c r="T211" s="50">
        <f>T210*B211/100</f>
        <v>1</v>
      </c>
      <c r="U211" s="50">
        <f t="shared" si="33"/>
        <v>2.5000000000000001E-3</v>
      </c>
      <c r="V211" s="50">
        <f>V210*B211/100</f>
        <v>400</v>
      </c>
      <c r="W211" s="50">
        <f>W210*B211/100</f>
        <v>6</v>
      </c>
      <c r="X211" s="50">
        <f>X210*B211/100</f>
        <v>34</v>
      </c>
      <c r="Y211" s="50">
        <f>Y210*B211/100</f>
        <v>28</v>
      </c>
      <c r="Z211" s="50">
        <f>Z210*B211/100</f>
        <v>0.3</v>
      </c>
      <c r="AA211" s="50">
        <f>AA210*B211/100</f>
        <v>0.2</v>
      </c>
      <c r="AB211" s="50">
        <f>AB210*B211/100</f>
        <v>1</v>
      </c>
    </row>
    <row r="212" spans="1:28" x14ac:dyDescent="0.25">
      <c r="A212" s="21" t="s">
        <v>34</v>
      </c>
      <c r="B212" s="22">
        <f>B201+B203+B205+B207+B209+B211</f>
        <v>518</v>
      </c>
      <c r="C212" s="22">
        <f t="shared" ref="C212:Z212" si="34">C201+C203+C205+C207+C209+C211</f>
        <v>2.74</v>
      </c>
      <c r="D212" s="22">
        <f t="shared" si="34"/>
        <v>250</v>
      </c>
      <c r="E212" s="23">
        <f>E201+E203+E205+E207+E209+E211</f>
        <v>395.59010384200207</v>
      </c>
      <c r="F212" s="23">
        <f t="shared" si="34"/>
        <v>31.302260197953569</v>
      </c>
      <c r="G212" s="23">
        <f t="shared" si="34"/>
        <v>7.3921416082587088</v>
      </c>
      <c r="H212" s="23">
        <f>H201+H203+H205+H207+H209+H211</f>
        <v>1.3333166040776616</v>
      </c>
      <c r="I212" s="23">
        <f t="shared" si="34"/>
        <v>54.096494914326541</v>
      </c>
      <c r="J212" s="23">
        <f t="shared" si="34"/>
        <v>28.793528881151836</v>
      </c>
      <c r="K212" s="23">
        <f>K201+K203+K205+K207+K209+K211</f>
        <v>0.54356650905386705</v>
      </c>
      <c r="L212" s="24">
        <f>L201+L203+L205+L207+L209+L211</f>
        <v>6.5025563681145755</v>
      </c>
      <c r="M212" s="24">
        <f t="shared" si="34"/>
        <v>709.27283383759288</v>
      </c>
      <c r="N212" s="24">
        <f t="shared" si="34"/>
        <v>0.42522933422529002</v>
      </c>
      <c r="O212" s="24">
        <f t="shared" si="34"/>
        <v>0.25999914858680617</v>
      </c>
      <c r="P212" s="24">
        <f t="shared" si="34"/>
        <v>11.010549617624255</v>
      </c>
      <c r="Q212" s="24">
        <f t="shared" si="34"/>
        <v>29.636454168123699</v>
      </c>
      <c r="R212" s="24">
        <f t="shared" si="34"/>
        <v>0.79789579310659386</v>
      </c>
      <c r="S212" s="24">
        <f t="shared" si="34"/>
        <v>57.713517704833286</v>
      </c>
      <c r="T212" s="24">
        <f t="shared" si="34"/>
        <v>280.29824700104916</v>
      </c>
      <c r="U212" s="24">
        <f t="shared" si="34"/>
        <v>0.70074561750262265</v>
      </c>
      <c r="V212" s="24">
        <f t="shared" si="34"/>
        <v>1452.2967327018687</v>
      </c>
      <c r="W212" s="24">
        <f t="shared" si="34"/>
        <v>69.37590500661365</v>
      </c>
      <c r="X212" s="24">
        <f t="shared" si="34"/>
        <v>96.063226551928608</v>
      </c>
      <c r="Y212" s="24">
        <f t="shared" si="34"/>
        <v>371.36789260030696</v>
      </c>
      <c r="Z212" s="24">
        <f t="shared" si="34"/>
        <v>2.4705164733249201</v>
      </c>
      <c r="AA212" s="24">
        <f>AA201+AA203+AA205+AA207+AA209+AA211</f>
        <v>2.0309625530232767</v>
      </c>
      <c r="AB212" s="24">
        <f>AB201+AB203+AB205+AB207+AB209+AB211</f>
        <v>13.218568409529746</v>
      </c>
    </row>
    <row r="213" spans="1:28" x14ac:dyDescent="0.25">
      <c r="A213" s="9" t="s">
        <v>47</v>
      </c>
      <c r="B213" s="10"/>
      <c r="C213" s="10"/>
      <c r="D213" s="10"/>
      <c r="E213" s="12"/>
      <c r="F213" s="12"/>
      <c r="G213" s="12"/>
      <c r="H213" s="12"/>
      <c r="I213" s="12"/>
      <c r="J213" s="12"/>
      <c r="K213" s="12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</row>
    <row r="214" spans="1:28" x14ac:dyDescent="0.25">
      <c r="A214" s="9" t="s">
        <v>99</v>
      </c>
      <c r="B214" s="10"/>
      <c r="C214" s="10"/>
      <c r="D214" s="10"/>
      <c r="E214" s="12"/>
      <c r="F214" s="12"/>
      <c r="G214" s="12"/>
      <c r="H214" s="12"/>
      <c r="I214" s="12"/>
      <c r="J214" s="12"/>
      <c r="K214" s="12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</row>
    <row r="215" spans="1:28" x14ac:dyDescent="0.25">
      <c r="A215" s="9"/>
      <c r="B215" s="10" t="s">
        <v>100</v>
      </c>
      <c r="C215" s="10">
        <v>0</v>
      </c>
      <c r="D215" s="10">
        <v>0</v>
      </c>
      <c r="E215" s="19">
        <v>481</v>
      </c>
      <c r="F215" s="19">
        <v>14.1</v>
      </c>
      <c r="G215" s="19">
        <v>34.1</v>
      </c>
      <c r="H215" s="19">
        <v>5.71</v>
      </c>
      <c r="I215" s="19">
        <v>31.5</v>
      </c>
      <c r="J215" s="12">
        <f>(J216/B216)*100</f>
        <v>28.665000000000003</v>
      </c>
      <c r="K215" s="88">
        <v>0</v>
      </c>
      <c r="L215" s="20">
        <v>4.5</v>
      </c>
      <c r="M215" s="20">
        <v>1</v>
      </c>
      <c r="N215" s="20">
        <v>0.59</v>
      </c>
      <c r="O215" s="20">
        <v>0.11</v>
      </c>
      <c r="P215" s="20">
        <v>5.5</v>
      </c>
      <c r="Q215" s="20">
        <v>0.4</v>
      </c>
      <c r="R215" s="20">
        <v>0</v>
      </c>
      <c r="S215" s="20">
        <v>56</v>
      </c>
      <c r="T215" s="20">
        <v>25</v>
      </c>
      <c r="U215" s="13">
        <f t="shared" ref="U215:U224" si="35">T215*2.5/1000</f>
        <v>6.25E-2</v>
      </c>
      <c r="V215" s="20">
        <v>810</v>
      </c>
      <c r="W215" s="20">
        <v>84</v>
      </c>
      <c r="X215" s="20">
        <v>164</v>
      </c>
      <c r="Y215" s="20">
        <v>306</v>
      </c>
      <c r="Z215" s="20">
        <v>3.1</v>
      </c>
      <c r="AA215" s="20">
        <v>2.4</v>
      </c>
      <c r="AB215" s="20">
        <v>32</v>
      </c>
    </row>
    <row r="216" spans="1:28" x14ac:dyDescent="0.25">
      <c r="A216" s="47"/>
      <c r="B216" s="48">
        <v>50</v>
      </c>
      <c r="C216" s="48">
        <v>1</v>
      </c>
      <c r="D216" s="48">
        <v>25</v>
      </c>
      <c r="E216" s="49">
        <f>E215*B216/100</f>
        <v>240.5</v>
      </c>
      <c r="F216" s="49">
        <f>F215*B216/100</f>
        <v>7.05</v>
      </c>
      <c r="G216" s="49">
        <f>G215*B216/100</f>
        <v>17.05</v>
      </c>
      <c r="H216" s="49">
        <f>H215*B216/100</f>
        <v>2.855</v>
      </c>
      <c r="I216" s="49">
        <f>I215*B216/100</f>
        <v>15.75</v>
      </c>
      <c r="J216" s="49">
        <f>I216*0.91</f>
        <v>14.332500000000001</v>
      </c>
      <c r="K216" s="49">
        <f>K215*B216/100</f>
        <v>0</v>
      </c>
      <c r="L216" s="50">
        <f>L215*B216/100</f>
        <v>2.25</v>
      </c>
      <c r="M216" s="50">
        <f>M215*B216/100</f>
        <v>0.5</v>
      </c>
      <c r="N216" s="50">
        <f>N215*B216/100</f>
        <v>0.29499999999999998</v>
      </c>
      <c r="O216" s="50">
        <f>O215*B216/100</f>
        <v>5.5E-2</v>
      </c>
      <c r="P216" s="50">
        <f>P215*B216/100</f>
        <v>2.75</v>
      </c>
      <c r="Q216" s="50">
        <f>Q215*B216/100</f>
        <v>0.2</v>
      </c>
      <c r="R216" s="50">
        <f>R215*B216/100</f>
        <v>0</v>
      </c>
      <c r="S216" s="50">
        <f>S215*B216/100</f>
        <v>28</v>
      </c>
      <c r="T216" s="50">
        <f>T215*B216/100</f>
        <v>12.5</v>
      </c>
      <c r="U216" s="50">
        <f t="shared" si="35"/>
        <v>3.125E-2</v>
      </c>
      <c r="V216" s="50">
        <f>V215*B216/100</f>
        <v>405</v>
      </c>
      <c r="W216" s="50">
        <f>W215*B216/100</f>
        <v>42</v>
      </c>
      <c r="X216" s="50">
        <f>X215*B216/100</f>
        <v>82</v>
      </c>
      <c r="Y216" s="50">
        <f>Y215*B216/100</f>
        <v>153</v>
      </c>
      <c r="Z216" s="50">
        <f>Z215*B216/100</f>
        <v>1.55</v>
      </c>
      <c r="AA216" s="50">
        <f>AA215*B216/100</f>
        <v>1.2</v>
      </c>
      <c r="AB216" s="50">
        <f>AB215*B216/100</f>
        <v>16</v>
      </c>
    </row>
    <row r="217" spans="1:28" x14ac:dyDescent="0.25">
      <c r="A217" s="9"/>
      <c r="B217" s="10" t="s">
        <v>101</v>
      </c>
      <c r="C217" s="10">
        <v>0</v>
      </c>
      <c r="D217" s="10">
        <v>0</v>
      </c>
      <c r="E217" s="19">
        <v>57</v>
      </c>
      <c r="F217" s="19">
        <v>0.4</v>
      </c>
      <c r="G217" s="19">
        <v>0.1</v>
      </c>
      <c r="H217" s="19">
        <v>0.04</v>
      </c>
      <c r="I217" s="19">
        <v>14.6</v>
      </c>
      <c r="J217" s="12">
        <f>(J218/B218)*100</f>
        <v>14.6</v>
      </c>
      <c r="K217" s="19">
        <v>0</v>
      </c>
      <c r="L217" s="20">
        <v>0.7</v>
      </c>
      <c r="M217" s="20">
        <v>3</v>
      </c>
      <c r="N217" s="20">
        <v>0.05</v>
      </c>
      <c r="O217" s="20">
        <v>0.01</v>
      </c>
      <c r="P217" s="20">
        <v>0.2</v>
      </c>
      <c r="Q217" s="20">
        <v>3</v>
      </c>
      <c r="R217" s="20">
        <v>0</v>
      </c>
      <c r="S217" s="20">
        <v>2</v>
      </c>
      <c r="T217" s="20">
        <v>2</v>
      </c>
      <c r="U217" s="13">
        <f t="shared" si="35"/>
        <v>5.0000000000000001E-3</v>
      </c>
      <c r="V217" s="20">
        <v>200</v>
      </c>
      <c r="W217" s="20">
        <v>12</v>
      </c>
      <c r="X217" s="20">
        <v>7</v>
      </c>
      <c r="Y217" s="20">
        <v>17</v>
      </c>
      <c r="Z217" s="20">
        <v>0.3</v>
      </c>
      <c r="AA217" s="20">
        <v>0.1</v>
      </c>
      <c r="AB217" s="20">
        <v>1</v>
      </c>
    </row>
    <row r="218" spans="1:28" x14ac:dyDescent="0.25">
      <c r="A218" s="47"/>
      <c r="B218" s="48">
        <v>100</v>
      </c>
      <c r="C218" s="48">
        <v>1</v>
      </c>
      <c r="D218" s="48">
        <v>100</v>
      </c>
      <c r="E218" s="49">
        <f>E217*B218/100</f>
        <v>57</v>
      </c>
      <c r="F218" s="49">
        <f>F217*B218/100</f>
        <v>0.4</v>
      </c>
      <c r="G218" s="49">
        <f>G217*B218/100</f>
        <v>0.1</v>
      </c>
      <c r="H218" s="49">
        <f>H217*B218/100</f>
        <v>0.04</v>
      </c>
      <c r="I218" s="49">
        <f>I217*B218/100</f>
        <v>14.6</v>
      </c>
      <c r="J218" s="49">
        <v>14.6</v>
      </c>
      <c r="K218" s="49">
        <f>K217*B218/100</f>
        <v>0</v>
      </c>
      <c r="L218" s="50">
        <f>L217*B218/100</f>
        <v>0.7</v>
      </c>
      <c r="M218" s="50">
        <f>M217*B218/100</f>
        <v>3</v>
      </c>
      <c r="N218" s="50">
        <f>N217*B218/100</f>
        <v>0.05</v>
      </c>
      <c r="O218" s="50">
        <f>O217*B218/100</f>
        <v>0.01</v>
      </c>
      <c r="P218" s="50">
        <f>P217*B218/100</f>
        <v>0.2</v>
      </c>
      <c r="Q218" s="50">
        <f>Q217*B218/100</f>
        <v>3</v>
      </c>
      <c r="R218" s="50">
        <f>R217*B218/100</f>
        <v>0</v>
      </c>
      <c r="S218" s="50">
        <f>S217*B218/100</f>
        <v>2</v>
      </c>
      <c r="T218" s="50">
        <f>T217*B218/100</f>
        <v>2</v>
      </c>
      <c r="U218" s="50">
        <f t="shared" si="35"/>
        <v>5.0000000000000001E-3</v>
      </c>
      <c r="V218" s="50">
        <f>V217*B218/100</f>
        <v>200</v>
      </c>
      <c r="W218" s="50">
        <f>W217*B218/100</f>
        <v>12</v>
      </c>
      <c r="X218" s="50">
        <f>X217*B218/100</f>
        <v>7</v>
      </c>
      <c r="Y218" s="50">
        <f>Y217*B218/100</f>
        <v>17</v>
      </c>
      <c r="Z218" s="50">
        <f>Z217*B218/100</f>
        <v>0.3</v>
      </c>
      <c r="AA218" s="50">
        <f>AA217*B218/100</f>
        <v>0.1</v>
      </c>
      <c r="AB218" s="50">
        <f>AB217*B218/100</f>
        <v>1</v>
      </c>
    </row>
    <row r="219" spans="1:28" x14ac:dyDescent="0.25">
      <c r="A219" s="9"/>
      <c r="B219" s="10" t="s">
        <v>51</v>
      </c>
      <c r="C219" s="10">
        <v>0</v>
      </c>
      <c r="D219" s="10">
        <v>0</v>
      </c>
      <c r="E219" s="19">
        <v>45</v>
      </c>
      <c r="F219" s="19">
        <v>3.4</v>
      </c>
      <c r="G219" s="19">
        <v>1.6</v>
      </c>
      <c r="H219" s="19">
        <v>1.01</v>
      </c>
      <c r="I219" s="19">
        <v>4.5999999999999996</v>
      </c>
      <c r="J219" s="19">
        <v>4.5999999999999996</v>
      </c>
      <c r="K219" s="19">
        <v>0</v>
      </c>
      <c r="L219" s="20">
        <v>0</v>
      </c>
      <c r="M219" s="20">
        <v>23</v>
      </c>
      <c r="N219" s="20">
        <v>0.03</v>
      </c>
      <c r="O219" s="20">
        <v>0.25</v>
      </c>
      <c r="P219" s="20">
        <v>0.1</v>
      </c>
      <c r="Q219" s="20">
        <v>2</v>
      </c>
      <c r="R219" s="20">
        <v>0.9</v>
      </c>
      <c r="S219" s="20">
        <v>12</v>
      </c>
      <c r="T219" s="20">
        <v>41</v>
      </c>
      <c r="U219" s="13">
        <f t="shared" si="35"/>
        <v>0.10249999999999999</v>
      </c>
      <c r="V219" s="20">
        <v>157</v>
      </c>
      <c r="W219" s="20">
        <v>120</v>
      </c>
      <c r="X219" s="20">
        <v>10</v>
      </c>
      <c r="Y219" s="20">
        <v>96</v>
      </c>
      <c r="Z219" s="20">
        <v>0</v>
      </c>
      <c r="AA219" s="20">
        <v>0.4</v>
      </c>
      <c r="AB219" s="20">
        <v>1</v>
      </c>
    </row>
    <row r="220" spans="1:28" x14ac:dyDescent="0.25">
      <c r="A220" s="47"/>
      <c r="B220" s="48">
        <v>125</v>
      </c>
      <c r="C220" s="48">
        <v>0</v>
      </c>
      <c r="D220" s="48">
        <v>0</v>
      </c>
      <c r="E220" s="49">
        <f>E219*B220/100</f>
        <v>56.25</v>
      </c>
      <c r="F220" s="49">
        <f>F219*B220/100</f>
        <v>4.25</v>
      </c>
      <c r="G220" s="49">
        <f>G219*B220/100</f>
        <v>2</v>
      </c>
      <c r="H220" s="49">
        <f>H219*B220/100</f>
        <v>1.2625</v>
      </c>
      <c r="I220" s="49">
        <f>I219*B220/100</f>
        <v>5.75</v>
      </c>
      <c r="J220" s="49">
        <f>I220</f>
        <v>5.75</v>
      </c>
      <c r="K220" s="49">
        <f>K219*B220/100</f>
        <v>0</v>
      </c>
      <c r="L220" s="50">
        <f>L219*B220/100</f>
        <v>0</v>
      </c>
      <c r="M220" s="50">
        <f>M219*B220/100</f>
        <v>28.75</v>
      </c>
      <c r="N220" s="50">
        <f>N219*B220/100</f>
        <v>3.7499999999999999E-2</v>
      </c>
      <c r="O220" s="50">
        <f>O219*B220/100</f>
        <v>0.3125</v>
      </c>
      <c r="P220" s="50">
        <f>P219*B220/100</f>
        <v>0.125</v>
      </c>
      <c r="Q220" s="50">
        <f>Q219*B220/100</f>
        <v>2.5</v>
      </c>
      <c r="R220" s="50">
        <f>R219*B220/100</f>
        <v>1.125</v>
      </c>
      <c r="S220" s="50">
        <f>S219*B220/100</f>
        <v>15</v>
      </c>
      <c r="T220" s="50">
        <f>T219*B220/100</f>
        <v>51.25</v>
      </c>
      <c r="U220" s="50">
        <f t="shared" si="35"/>
        <v>0.12812499999999999</v>
      </c>
      <c r="V220" s="50">
        <f>V219*B220/100</f>
        <v>196.25</v>
      </c>
      <c r="W220" s="50">
        <f>W219*B220/100</f>
        <v>150</v>
      </c>
      <c r="X220" s="50">
        <f>X219*B220/100</f>
        <v>12.5</v>
      </c>
      <c r="Y220" s="50">
        <f>Y219*B220/100</f>
        <v>120</v>
      </c>
      <c r="Z220" s="50">
        <f>Z219*B220/100</f>
        <v>0</v>
      </c>
      <c r="AA220" s="50">
        <f>AA219*B220/100</f>
        <v>0.5</v>
      </c>
      <c r="AB220" s="50">
        <f>AB219*B220/100</f>
        <v>1.25</v>
      </c>
    </row>
    <row r="221" spans="1:28" x14ac:dyDescent="0.25">
      <c r="A221" s="9"/>
      <c r="B221" s="10" t="s">
        <v>52</v>
      </c>
      <c r="C221" s="10">
        <v>0</v>
      </c>
      <c r="D221" s="10">
        <v>0</v>
      </c>
      <c r="E221" s="19">
        <v>0</v>
      </c>
      <c r="F221" s="19">
        <v>0</v>
      </c>
      <c r="G221" s="19">
        <v>0</v>
      </c>
      <c r="H221" s="19">
        <v>0</v>
      </c>
      <c r="I221" s="19">
        <v>0</v>
      </c>
      <c r="J221" s="19">
        <v>0</v>
      </c>
      <c r="K221" s="19">
        <v>0</v>
      </c>
      <c r="L221" s="20">
        <v>0</v>
      </c>
      <c r="M221" s="20">
        <v>0</v>
      </c>
      <c r="N221" s="20">
        <v>0</v>
      </c>
      <c r="O221" s="20">
        <v>0</v>
      </c>
      <c r="P221" s="20">
        <v>0</v>
      </c>
      <c r="Q221" s="20">
        <v>0</v>
      </c>
      <c r="R221" s="20">
        <v>0</v>
      </c>
      <c r="S221" s="20">
        <v>5</v>
      </c>
      <c r="T221" s="20">
        <v>0</v>
      </c>
      <c r="U221" s="13">
        <f t="shared" si="35"/>
        <v>0</v>
      </c>
      <c r="V221" s="20">
        <v>35</v>
      </c>
      <c r="W221" s="20">
        <v>0</v>
      </c>
      <c r="X221" s="20">
        <v>2</v>
      </c>
      <c r="Y221" s="20">
        <v>3</v>
      </c>
      <c r="Z221" s="20">
        <v>0</v>
      </c>
      <c r="AA221" s="20">
        <v>0</v>
      </c>
      <c r="AB221" s="20">
        <v>0</v>
      </c>
    </row>
    <row r="222" spans="1:28" x14ac:dyDescent="0.25">
      <c r="A222" s="47"/>
      <c r="B222" s="48">
        <v>330</v>
      </c>
      <c r="C222" s="48">
        <v>0</v>
      </c>
      <c r="D222" s="48">
        <v>0</v>
      </c>
      <c r="E222" s="49">
        <f>E221*B222/100</f>
        <v>0</v>
      </c>
      <c r="F222" s="49">
        <f>F221*B222/100</f>
        <v>0</v>
      </c>
      <c r="G222" s="49">
        <f>G221*B222/100</f>
        <v>0</v>
      </c>
      <c r="H222" s="49">
        <f>H221*B222/100</f>
        <v>0</v>
      </c>
      <c r="I222" s="49">
        <f>I221*B222/100</f>
        <v>0</v>
      </c>
      <c r="J222" s="49">
        <v>0</v>
      </c>
      <c r="K222" s="49">
        <f>K221*B222/100</f>
        <v>0</v>
      </c>
      <c r="L222" s="50">
        <f>L221*B222/100</f>
        <v>0</v>
      </c>
      <c r="M222" s="50">
        <f>M221*B222/100</f>
        <v>0</v>
      </c>
      <c r="N222" s="50">
        <f>N221*B222/100</f>
        <v>0</v>
      </c>
      <c r="O222" s="50">
        <f>O221*B222/100</f>
        <v>0</v>
      </c>
      <c r="P222" s="50">
        <f>P221*B222/100</f>
        <v>0</v>
      </c>
      <c r="Q222" s="50">
        <f>Q221*B222/100</f>
        <v>0</v>
      </c>
      <c r="R222" s="50">
        <f>R221*B222/100</f>
        <v>0</v>
      </c>
      <c r="S222" s="50">
        <f>S221*B222/100</f>
        <v>16.5</v>
      </c>
      <c r="T222" s="50">
        <f>T221*B222/100</f>
        <v>0</v>
      </c>
      <c r="U222" s="50">
        <f t="shared" si="35"/>
        <v>0</v>
      </c>
      <c r="V222" s="50">
        <f>V221*B222/100</f>
        <v>115.5</v>
      </c>
      <c r="W222" s="50">
        <f>W221*B222/100</f>
        <v>0</v>
      </c>
      <c r="X222" s="50">
        <f>X221*B222/100</f>
        <v>6.6</v>
      </c>
      <c r="Y222" s="50">
        <f>Y221*B222/100</f>
        <v>9.9</v>
      </c>
      <c r="Z222" s="50">
        <f>Z221*B222/100</f>
        <v>0</v>
      </c>
      <c r="AA222" s="50">
        <f>AA221*B222/100</f>
        <v>0</v>
      </c>
      <c r="AB222" s="50">
        <f>AB221*B222/100</f>
        <v>0</v>
      </c>
    </row>
    <row r="223" spans="1:28" x14ac:dyDescent="0.25">
      <c r="A223" s="9"/>
      <c r="B223" s="10" t="s">
        <v>53</v>
      </c>
      <c r="C223" s="10">
        <v>0</v>
      </c>
      <c r="D223" s="10">
        <v>0</v>
      </c>
      <c r="E223" s="19">
        <v>100</v>
      </c>
      <c r="F223" s="19">
        <v>14.6</v>
      </c>
      <c r="G223" s="19">
        <v>0</v>
      </c>
      <c r="H223" s="19">
        <v>0</v>
      </c>
      <c r="I223" s="19">
        <v>11</v>
      </c>
      <c r="J223" s="19">
        <v>0</v>
      </c>
      <c r="K223" s="19">
        <v>0</v>
      </c>
      <c r="L223" s="20">
        <v>0</v>
      </c>
      <c r="M223" s="20">
        <v>0</v>
      </c>
      <c r="N223" s="20">
        <v>0.04</v>
      </c>
      <c r="O223" s="20">
        <v>0.21</v>
      </c>
      <c r="P223" s="20">
        <v>24.8</v>
      </c>
      <c r="Q223" s="20">
        <v>0</v>
      </c>
      <c r="R223" s="20">
        <v>0</v>
      </c>
      <c r="S223" s="20">
        <v>11</v>
      </c>
      <c r="T223" s="20">
        <v>81</v>
      </c>
      <c r="U223" s="13">
        <f t="shared" si="35"/>
        <v>0.20250000000000001</v>
      </c>
      <c r="V223" s="20">
        <v>3780</v>
      </c>
      <c r="W223" s="20">
        <v>140</v>
      </c>
      <c r="X223" s="20">
        <v>330</v>
      </c>
      <c r="Y223" s="20">
        <v>310</v>
      </c>
      <c r="Z223" s="20">
        <v>4.5999999999999996</v>
      </c>
      <c r="AA223" s="20">
        <v>1.1000000000000001</v>
      </c>
      <c r="AB223" s="20">
        <v>9</v>
      </c>
    </row>
    <row r="224" spans="1:28" x14ac:dyDescent="0.25">
      <c r="A224" s="47"/>
      <c r="B224" s="48">
        <v>6</v>
      </c>
      <c r="C224" s="48">
        <v>0</v>
      </c>
      <c r="D224" s="48">
        <v>0</v>
      </c>
      <c r="E224" s="49">
        <f>E223*B224/100</f>
        <v>6</v>
      </c>
      <c r="F224" s="49">
        <f>F223*B224/100</f>
        <v>0.87599999999999989</v>
      </c>
      <c r="G224" s="49">
        <f>G223*B224/100</f>
        <v>0</v>
      </c>
      <c r="H224" s="49">
        <f>H223*B224/100</f>
        <v>0</v>
      </c>
      <c r="I224" s="49">
        <f>I223*B224/100</f>
        <v>0.66</v>
      </c>
      <c r="J224" s="49">
        <v>0</v>
      </c>
      <c r="K224" s="49">
        <f>K223*B224/100</f>
        <v>0</v>
      </c>
      <c r="L224" s="50">
        <f>L223*B224/100</f>
        <v>0</v>
      </c>
      <c r="M224" s="50">
        <f>M223*B224/100</f>
        <v>0</v>
      </c>
      <c r="N224" s="50">
        <f>N223*B224/100</f>
        <v>2.3999999999999998E-3</v>
      </c>
      <c r="O224" s="50">
        <f>O223*B224/100</f>
        <v>1.26E-2</v>
      </c>
      <c r="P224" s="50">
        <f>P223*B224/100</f>
        <v>1.4880000000000002</v>
      </c>
      <c r="Q224" s="50">
        <f>Q223*B224/100</f>
        <v>0</v>
      </c>
      <c r="R224" s="50">
        <f>R223*B224/100</f>
        <v>0</v>
      </c>
      <c r="S224" s="50">
        <f>S223*B224/100</f>
        <v>0.66</v>
      </c>
      <c r="T224" s="50">
        <f>T223*B224/100</f>
        <v>4.8600000000000003</v>
      </c>
      <c r="U224" s="50">
        <f t="shared" si="35"/>
        <v>1.2150000000000001E-2</v>
      </c>
      <c r="V224" s="50">
        <f>V223*B224/100</f>
        <v>226.8</v>
      </c>
      <c r="W224" s="50">
        <f>W223*B224/100</f>
        <v>8.4</v>
      </c>
      <c r="X224" s="50">
        <f>X223*B224/100</f>
        <v>19.8</v>
      </c>
      <c r="Y224" s="50">
        <f>Y223*B224/100</f>
        <v>18.600000000000001</v>
      </c>
      <c r="Z224" s="50">
        <f>Z223*B224/100</f>
        <v>0.27599999999999997</v>
      </c>
      <c r="AA224" s="50">
        <f>AA223*B224/100</f>
        <v>6.6000000000000003E-2</v>
      </c>
      <c r="AB224" s="50">
        <f>AB223*B224/100</f>
        <v>0.54</v>
      </c>
    </row>
    <row r="225" spans="1:28" x14ac:dyDescent="0.25">
      <c r="A225" s="21" t="s">
        <v>34</v>
      </c>
      <c r="B225" s="22">
        <f>B216+B218+B220+B222+B224</f>
        <v>611</v>
      </c>
      <c r="C225" s="22">
        <f t="shared" ref="C225:Z225" si="36">C216+C218+C220+C222+C224</f>
        <v>2</v>
      </c>
      <c r="D225" s="22">
        <f t="shared" si="36"/>
        <v>125</v>
      </c>
      <c r="E225" s="23">
        <f>E216+E218+E220+E222+E224</f>
        <v>359.75</v>
      </c>
      <c r="F225" s="23">
        <f t="shared" si="36"/>
        <v>12.575999999999999</v>
      </c>
      <c r="G225" s="23">
        <f t="shared" si="36"/>
        <v>19.150000000000002</v>
      </c>
      <c r="H225" s="23">
        <f>H216+H218+H220+H222+H224</f>
        <v>4.1574999999999998</v>
      </c>
      <c r="I225" s="23">
        <f t="shared" si="36"/>
        <v>36.76</v>
      </c>
      <c r="J225" s="23">
        <f t="shared" si="36"/>
        <v>34.682500000000005</v>
      </c>
      <c r="K225" s="23">
        <f>K216+K218+K220+K222+K224</f>
        <v>0</v>
      </c>
      <c r="L225" s="24">
        <f>L216+L218+L220+L222+L224</f>
        <v>2.95</v>
      </c>
      <c r="M225" s="24">
        <f t="shared" si="36"/>
        <v>32.25</v>
      </c>
      <c r="N225" s="24">
        <f t="shared" si="36"/>
        <v>0.38489999999999996</v>
      </c>
      <c r="O225" s="24">
        <f t="shared" si="36"/>
        <v>0.3901</v>
      </c>
      <c r="P225" s="24">
        <f t="shared" si="36"/>
        <v>4.5630000000000006</v>
      </c>
      <c r="Q225" s="24">
        <f t="shared" si="36"/>
        <v>5.7</v>
      </c>
      <c r="R225" s="24">
        <f t="shared" si="36"/>
        <v>1.125</v>
      </c>
      <c r="S225" s="24">
        <f t="shared" si="36"/>
        <v>62.16</v>
      </c>
      <c r="T225" s="24">
        <f t="shared" si="36"/>
        <v>70.61</v>
      </c>
      <c r="U225" s="24">
        <f t="shared" si="36"/>
        <v>0.17652499999999999</v>
      </c>
      <c r="V225" s="24">
        <f t="shared" si="36"/>
        <v>1143.55</v>
      </c>
      <c r="W225" s="24">
        <f t="shared" si="36"/>
        <v>212.4</v>
      </c>
      <c r="X225" s="24">
        <f t="shared" si="36"/>
        <v>127.89999999999999</v>
      </c>
      <c r="Y225" s="24">
        <f t="shared" si="36"/>
        <v>318.5</v>
      </c>
      <c r="Z225" s="24">
        <f t="shared" si="36"/>
        <v>2.1259999999999999</v>
      </c>
      <c r="AA225" s="24">
        <f>AA216+AA218+AA220+AA222+AA224</f>
        <v>1.8660000000000001</v>
      </c>
      <c r="AB225" s="24">
        <f>AB216+AB218+AB220+AB222+AB224</f>
        <v>18.79</v>
      </c>
    </row>
    <row r="226" spans="1:28" x14ac:dyDescent="0.25">
      <c r="A226" s="25" t="s">
        <v>54</v>
      </c>
      <c r="B226" s="37">
        <f>B184+B197+B212+B225</f>
        <v>1839.5</v>
      </c>
      <c r="C226" s="37">
        <f t="shared" ref="C226:AB226" si="37">C184+C197+C212+C225</f>
        <v>6.49</v>
      </c>
      <c r="D226" s="37">
        <f t="shared" si="37"/>
        <v>515</v>
      </c>
      <c r="E226" s="38">
        <f t="shared" si="37"/>
        <v>1841.3901038420022</v>
      </c>
      <c r="F226" s="38">
        <f t="shared" si="37"/>
        <v>79.398760197953564</v>
      </c>
      <c r="G226" s="38">
        <f t="shared" si="37"/>
        <v>63.331141608258719</v>
      </c>
      <c r="H226" s="38">
        <f t="shared" si="37"/>
        <v>11.028766604077662</v>
      </c>
      <c r="I226" s="38">
        <f t="shared" si="37"/>
        <v>254.60749491432651</v>
      </c>
      <c r="J226" s="38">
        <f t="shared" si="37"/>
        <v>100.41314888115184</v>
      </c>
      <c r="K226" s="38">
        <f t="shared" si="37"/>
        <v>25.527566509053866</v>
      </c>
      <c r="L226" s="26">
        <f t="shared" si="37"/>
        <v>21.245056368114575</v>
      </c>
      <c r="M226" s="26">
        <f t="shared" si="37"/>
        <v>859.46283383759283</v>
      </c>
      <c r="N226" s="26">
        <f t="shared" si="37"/>
        <v>2.38422933422529</v>
      </c>
      <c r="O226" s="26">
        <f t="shared" si="37"/>
        <v>1.609699148586806</v>
      </c>
      <c r="P226" s="26">
        <f t="shared" si="37"/>
        <v>32.536049617624258</v>
      </c>
      <c r="Q226" s="26">
        <f t="shared" si="37"/>
        <v>134.73645416812369</v>
      </c>
      <c r="R226" s="26">
        <f t="shared" si="37"/>
        <v>4.3378957931065933</v>
      </c>
      <c r="S226" s="26">
        <f t="shared" si="37"/>
        <v>359.59351770483329</v>
      </c>
      <c r="T226" s="26">
        <f t="shared" si="37"/>
        <v>1210.608247001049</v>
      </c>
      <c r="U226" s="26">
        <f t="shared" si="37"/>
        <v>3.0265206175026225</v>
      </c>
      <c r="V226" s="26">
        <f t="shared" si="37"/>
        <v>4891.9517327018684</v>
      </c>
      <c r="W226" s="26">
        <f t="shared" si="37"/>
        <v>511.26590500661371</v>
      </c>
      <c r="X226" s="26">
        <f t="shared" si="37"/>
        <v>400.96822655192858</v>
      </c>
      <c r="Y226" s="26">
        <f t="shared" si="37"/>
        <v>1266.3028926003069</v>
      </c>
      <c r="Z226" s="26">
        <f t="shared" si="37"/>
        <v>13.023016473324921</v>
      </c>
      <c r="AA226" s="26">
        <f t="shared" si="37"/>
        <v>7.397462553023276</v>
      </c>
      <c r="AB226" s="26">
        <f t="shared" si="37"/>
        <v>81.993568409529743</v>
      </c>
    </row>
    <row r="227" spans="1:28" x14ac:dyDescent="0.25">
      <c r="A227" s="9" t="s">
        <v>102</v>
      </c>
      <c r="B227" s="10" t="s">
        <v>103</v>
      </c>
      <c r="C227" s="10"/>
      <c r="D227" s="10"/>
      <c r="E227" s="12"/>
      <c r="F227" s="12"/>
      <c r="G227" s="12"/>
      <c r="H227" s="12"/>
      <c r="I227" s="12"/>
      <c r="J227" s="12"/>
      <c r="K227" s="12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</row>
    <row r="228" spans="1:28" x14ac:dyDescent="0.25">
      <c r="A228" s="9" t="s">
        <v>27</v>
      </c>
      <c r="B228" s="10"/>
      <c r="C228" s="10"/>
      <c r="D228" s="10"/>
      <c r="E228" s="12"/>
      <c r="F228" s="12"/>
      <c r="G228" s="12"/>
      <c r="H228" s="12"/>
      <c r="I228" s="12"/>
      <c r="J228" s="12"/>
      <c r="K228" s="12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</row>
    <row r="229" spans="1:28" x14ac:dyDescent="0.25">
      <c r="A229" s="9" t="s">
        <v>104</v>
      </c>
      <c r="B229" s="10"/>
      <c r="C229" s="10"/>
      <c r="D229" s="10"/>
      <c r="E229" s="12"/>
      <c r="F229" s="12"/>
      <c r="G229" s="12"/>
      <c r="H229" s="12"/>
      <c r="I229" s="12"/>
      <c r="J229" s="12"/>
      <c r="K229" s="12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</row>
    <row r="230" spans="1:28" x14ac:dyDescent="0.25">
      <c r="A230" s="9"/>
      <c r="B230" s="10" t="s">
        <v>105</v>
      </c>
      <c r="C230" s="10">
        <v>0</v>
      </c>
      <c r="D230" s="10">
        <v>0</v>
      </c>
      <c r="E230" s="19">
        <v>364</v>
      </c>
      <c r="F230" s="19">
        <v>11.8</v>
      </c>
      <c r="G230" s="19">
        <v>0.5</v>
      </c>
      <c r="H230" s="19">
        <v>0.1</v>
      </c>
      <c r="I230" s="19">
        <v>83.4</v>
      </c>
      <c r="J230" s="12">
        <f>(J231/B231)*100</f>
        <v>26.687999999999995</v>
      </c>
      <c r="K230" s="19">
        <v>14.9</v>
      </c>
      <c r="L230" s="20">
        <v>2.7</v>
      </c>
      <c r="M230" s="20">
        <v>0</v>
      </c>
      <c r="N230" s="20">
        <v>2.94</v>
      </c>
      <c r="O230" s="20">
        <v>3.7</v>
      </c>
      <c r="P230" s="20">
        <v>33.4</v>
      </c>
      <c r="Q230" s="20">
        <v>0</v>
      </c>
      <c r="R230" s="20">
        <v>2.7</v>
      </c>
      <c r="S230" s="20">
        <v>330</v>
      </c>
      <c r="T230" s="20">
        <v>700</v>
      </c>
      <c r="U230" s="13">
        <f t="shared" ref="U230:U241" si="38">T230*2.5/1000</f>
        <v>1.75</v>
      </c>
      <c r="V230" s="20">
        <v>216</v>
      </c>
      <c r="W230" s="20">
        <v>66</v>
      </c>
      <c r="X230" s="20">
        <v>46</v>
      </c>
      <c r="Y230" s="20">
        <v>174</v>
      </c>
      <c r="Z230" s="20">
        <v>22.5</v>
      </c>
      <c r="AA230" s="20">
        <v>1.5</v>
      </c>
      <c r="AB230" s="20">
        <v>8</v>
      </c>
    </row>
    <row r="231" spans="1:28" x14ac:dyDescent="0.25">
      <c r="A231" s="32"/>
      <c r="B231" s="33">
        <v>30</v>
      </c>
      <c r="C231" s="33">
        <v>0</v>
      </c>
      <c r="D231" s="33">
        <v>0</v>
      </c>
      <c r="E231" s="34">
        <f>E230*B231/100</f>
        <v>109.2</v>
      </c>
      <c r="F231" s="34">
        <f>F230*B231/100</f>
        <v>3.54</v>
      </c>
      <c r="G231" s="34">
        <f>G230*B231/100</f>
        <v>0.15</v>
      </c>
      <c r="H231" s="34">
        <f>H230*B231/100</f>
        <v>0.03</v>
      </c>
      <c r="I231" s="34">
        <f>I230*B231/100</f>
        <v>25.02</v>
      </c>
      <c r="J231" s="34">
        <f>I231*0.32</f>
        <v>8.0063999999999993</v>
      </c>
      <c r="K231" s="34">
        <f>K230*B231/100</f>
        <v>4.47</v>
      </c>
      <c r="L231" s="35">
        <f>L230*B231/100</f>
        <v>0.81</v>
      </c>
      <c r="M231" s="35">
        <f>M230*B231/100</f>
        <v>0</v>
      </c>
      <c r="N231" s="35">
        <f>N230*B231/100</f>
        <v>0.88200000000000001</v>
      </c>
      <c r="O231" s="35">
        <f>O230*B231/100</f>
        <v>1.1100000000000001</v>
      </c>
      <c r="P231" s="35">
        <f>P230*B231/100</f>
        <v>10.02</v>
      </c>
      <c r="Q231" s="35">
        <f>Q230*B231/100</f>
        <v>0</v>
      </c>
      <c r="R231" s="35">
        <f>R230*B231/100</f>
        <v>0.81</v>
      </c>
      <c r="S231" s="35">
        <f>S230*B231/100</f>
        <v>99</v>
      </c>
      <c r="T231" s="35">
        <f>T230*B231/100</f>
        <v>210</v>
      </c>
      <c r="U231" s="35">
        <f t="shared" si="38"/>
        <v>0.52500000000000002</v>
      </c>
      <c r="V231" s="35">
        <f>V230*B231/100</f>
        <v>64.8</v>
      </c>
      <c r="W231" s="35">
        <f>W230*B231/100</f>
        <v>19.8</v>
      </c>
      <c r="X231" s="35">
        <f>X230*B231/100</f>
        <v>13.8</v>
      </c>
      <c r="Y231" s="35">
        <f>Y230*B231/100</f>
        <v>52.2</v>
      </c>
      <c r="Z231" s="35">
        <f>Z230*B231/100</f>
        <v>6.75</v>
      </c>
      <c r="AA231" s="35">
        <f>AA230*B231/100</f>
        <v>0.45</v>
      </c>
      <c r="AB231" s="35">
        <f>AB230*B231/100</f>
        <v>2.4</v>
      </c>
    </row>
    <row r="232" spans="1:28" x14ac:dyDescent="0.25">
      <c r="A232" s="9"/>
      <c r="B232" s="10" t="s">
        <v>51</v>
      </c>
      <c r="C232" s="10">
        <v>0</v>
      </c>
      <c r="D232" s="10">
        <v>0</v>
      </c>
      <c r="E232" s="19">
        <v>45</v>
      </c>
      <c r="F232" s="19">
        <v>3.4</v>
      </c>
      <c r="G232" s="19">
        <v>1.6</v>
      </c>
      <c r="H232" s="19">
        <v>1.01</v>
      </c>
      <c r="I232" s="19">
        <v>4.5999999999999996</v>
      </c>
      <c r="J232" s="12">
        <f>(J233/B233)*100</f>
        <v>4.5999999999999996</v>
      </c>
      <c r="K232" s="19">
        <v>0</v>
      </c>
      <c r="L232" s="20">
        <v>0</v>
      </c>
      <c r="M232" s="20">
        <v>23</v>
      </c>
      <c r="N232" s="20">
        <v>0.03</v>
      </c>
      <c r="O232" s="20">
        <v>0.25</v>
      </c>
      <c r="P232" s="20">
        <v>0.1</v>
      </c>
      <c r="Q232" s="20">
        <v>2</v>
      </c>
      <c r="R232" s="20">
        <v>0.9</v>
      </c>
      <c r="S232" s="20">
        <v>12</v>
      </c>
      <c r="T232" s="20">
        <v>41</v>
      </c>
      <c r="U232" s="13">
        <f t="shared" si="38"/>
        <v>0.10249999999999999</v>
      </c>
      <c r="V232" s="20">
        <v>157</v>
      </c>
      <c r="W232" s="20">
        <v>120</v>
      </c>
      <c r="X232" s="20">
        <v>10</v>
      </c>
      <c r="Y232" s="20">
        <v>96</v>
      </c>
      <c r="Z232" s="20">
        <v>0</v>
      </c>
      <c r="AA232" s="20">
        <v>0.4</v>
      </c>
      <c r="AB232" s="20">
        <v>1</v>
      </c>
    </row>
    <row r="233" spans="1:28" x14ac:dyDescent="0.25">
      <c r="A233" s="32"/>
      <c r="B233" s="33">
        <v>100</v>
      </c>
      <c r="C233" s="33">
        <v>0</v>
      </c>
      <c r="D233" s="33">
        <v>0</v>
      </c>
      <c r="E233" s="34">
        <f>E232*B233/100</f>
        <v>45</v>
      </c>
      <c r="F233" s="34">
        <f>F232*B233/100</f>
        <v>3.4</v>
      </c>
      <c r="G233" s="34">
        <f>G232*B233/100</f>
        <v>1.6</v>
      </c>
      <c r="H233" s="34">
        <f>H232*B233/100</f>
        <v>1.01</v>
      </c>
      <c r="I233" s="34">
        <f>I232*B233/100</f>
        <v>4.5999999999999996</v>
      </c>
      <c r="J233" s="34">
        <f>I233</f>
        <v>4.5999999999999996</v>
      </c>
      <c r="K233" s="34">
        <f>K232*B233/100</f>
        <v>0</v>
      </c>
      <c r="L233" s="35">
        <f>L232*B233/100</f>
        <v>0</v>
      </c>
      <c r="M233" s="35">
        <f>M232*B233/100</f>
        <v>23</v>
      </c>
      <c r="N233" s="35">
        <f>N232*B233/100</f>
        <v>0.03</v>
      </c>
      <c r="O233" s="35">
        <f>O232*B233/100</f>
        <v>0.25</v>
      </c>
      <c r="P233" s="35">
        <f>P232*B233/100</f>
        <v>0.1</v>
      </c>
      <c r="Q233" s="35">
        <f>Q232*B233/100</f>
        <v>2</v>
      </c>
      <c r="R233" s="35">
        <f>R232*B233/100</f>
        <v>0.9</v>
      </c>
      <c r="S233" s="35">
        <f>S232*B233/100</f>
        <v>12</v>
      </c>
      <c r="T233" s="35">
        <f>T232*B233/100</f>
        <v>41</v>
      </c>
      <c r="U233" s="35">
        <f t="shared" si="38"/>
        <v>0.10249999999999999</v>
      </c>
      <c r="V233" s="35">
        <f>V232*B233/100</f>
        <v>157</v>
      </c>
      <c r="W233" s="35">
        <f>W232*B233/100</f>
        <v>120</v>
      </c>
      <c r="X233" s="35">
        <f>X232*B233/100</f>
        <v>10</v>
      </c>
      <c r="Y233" s="35">
        <f>Y232*B233/100</f>
        <v>96</v>
      </c>
      <c r="Z233" s="35">
        <f>Z232*B233/100</f>
        <v>0</v>
      </c>
      <c r="AA233" s="35">
        <f>AA232*B233/100</f>
        <v>0.4</v>
      </c>
      <c r="AB233" s="35">
        <f>AB232*B233/100</f>
        <v>1</v>
      </c>
    </row>
    <row r="234" spans="1:28" x14ac:dyDescent="0.25">
      <c r="A234" s="9"/>
      <c r="B234" s="10" t="s">
        <v>37</v>
      </c>
      <c r="C234" s="10">
        <v>0</v>
      </c>
      <c r="D234" s="10">
        <v>0</v>
      </c>
      <c r="E234" s="19">
        <v>267</v>
      </c>
      <c r="F234" s="19">
        <v>11.9</v>
      </c>
      <c r="G234" s="19">
        <v>2.9</v>
      </c>
      <c r="H234" s="19">
        <v>0.53</v>
      </c>
      <c r="I234" s="19">
        <v>51.6</v>
      </c>
      <c r="J234" s="12">
        <f>(J235/B235)*100</f>
        <v>3.6120000000000001</v>
      </c>
      <c r="K234" s="19">
        <v>0</v>
      </c>
      <c r="L234" s="20">
        <v>4.9000000000000004</v>
      </c>
      <c r="M234" s="20">
        <v>0</v>
      </c>
      <c r="N234" s="20">
        <v>0.28999999999999998</v>
      </c>
      <c r="O234" s="20">
        <v>0.05</v>
      </c>
      <c r="P234" s="20">
        <v>3.8</v>
      </c>
      <c r="Q234" s="20">
        <v>0</v>
      </c>
      <c r="R234" s="20">
        <v>0</v>
      </c>
      <c r="S234" s="20">
        <v>42</v>
      </c>
      <c r="T234" s="20">
        <v>520</v>
      </c>
      <c r="U234" s="13">
        <f t="shared" si="38"/>
        <v>1.3</v>
      </c>
      <c r="V234" s="20">
        <v>311</v>
      </c>
      <c r="W234" s="20">
        <v>106</v>
      </c>
      <c r="X234" s="20">
        <v>66</v>
      </c>
      <c r="Y234" s="20">
        <v>202</v>
      </c>
      <c r="Z234" s="20">
        <v>2.4</v>
      </c>
      <c r="AA234" s="20">
        <v>1.6</v>
      </c>
      <c r="AB234" s="20">
        <v>11</v>
      </c>
    </row>
    <row r="235" spans="1:28" x14ac:dyDescent="0.25">
      <c r="A235" s="32"/>
      <c r="B235" s="32">
        <v>40</v>
      </c>
      <c r="C235" s="33">
        <v>0</v>
      </c>
      <c r="D235" s="33">
        <v>0</v>
      </c>
      <c r="E235" s="34">
        <f>E234*B235/100</f>
        <v>106.8</v>
      </c>
      <c r="F235" s="34">
        <f>F234*B235/100</f>
        <v>4.76</v>
      </c>
      <c r="G235" s="34">
        <f>G234*B235/100</f>
        <v>1.1599999999999999</v>
      </c>
      <c r="H235" s="34">
        <f>H234*B235/100</f>
        <v>0.21200000000000002</v>
      </c>
      <c r="I235" s="34">
        <f>I234*B235/100</f>
        <v>20.64</v>
      </c>
      <c r="J235" s="34">
        <f>I235*0.07</f>
        <v>1.4448000000000001</v>
      </c>
      <c r="K235" s="34">
        <f>K234*B235/100</f>
        <v>0</v>
      </c>
      <c r="L235" s="35">
        <f>L234*B235/100</f>
        <v>1.96</v>
      </c>
      <c r="M235" s="35">
        <f>M234*B235/100</f>
        <v>0</v>
      </c>
      <c r="N235" s="35">
        <f>N234*B235/100</f>
        <v>0.11599999999999999</v>
      </c>
      <c r="O235" s="35">
        <f>O234*B235/100</f>
        <v>0.02</v>
      </c>
      <c r="P235" s="35">
        <f>P234*B235/100</f>
        <v>1.52</v>
      </c>
      <c r="Q235" s="35">
        <f>Q234*B235/100</f>
        <v>0</v>
      </c>
      <c r="R235" s="35">
        <f>R234*B235/100</f>
        <v>0</v>
      </c>
      <c r="S235" s="35">
        <f>S234*B235/100</f>
        <v>16.8</v>
      </c>
      <c r="T235" s="35">
        <f>T234*B235/100</f>
        <v>208</v>
      </c>
      <c r="U235" s="35">
        <f t="shared" si="38"/>
        <v>0.52</v>
      </c>
      <c r="V235" s="35">
        <f>V234*B235/100</f>
        <v>124.4</v>
      </c>
      <c r="W235" s="35">
        <f>W234*B235/100</f>
        <v>42.4</v>
      </c>
      <c r="X235" s="35">
        <f>X234*B235/100</f>
        <v>26.4</v>
      </c>
      <c r="Y235" s="35">
        <f>Y234*B235/100</f>
        <v>80.8</v>
      </c>
      <c r="Z235" s="35">
        <f>Z234*B235/100</f>
        <v>0.96</v>
      </c>
      <c r="AA235" s="35">
        <f>AA234*B235/100</f>
        <v>0.64</v>
      </c>
      <c r="AB235" s="35">
        <f>AB234*B235/100</f>
        <v>4.4000000000000004</v>
      </c>
    </row>
    <row r="236" spans="1:28" x14ac:dyDescent="0.25">
      <c r="A236" s="9"/>
      <c r="B236" s="10" t="s">
        <v>32</v>
      </c>
      <c r="C236" s="10">
        <v>0</v>
      </c>
      <c r="D236" s="10">
        <v>0</v>
      </c>
      <c r="E236" s="19">
        <v>622</v>
      </c>
      <c r="F236" s="19">
        <v>0.5</v>
      </c>
      <c r="G236" s="19">
        <v>68.5</v>
      </c>
      <c r="H236" s="19">
        <v>16.23</v>
      </c>
      <c r="I236" s="19">
        <v>0.8</v>
      </c>
      <c r="J236" s="12">
        <f>(J237/B237)*100</f>
        <v>0.8</v>
      </c>
      <c r="K236" s="19">
        <v>0</v>
      </c>
      <c r="L236" s="20">
        <v>0</v>
      </c>
      <c r="M236" s="20">
        <v>368</v>
      </c>
      <c r="N236" s="20">
        <v>0</v>
      </c>
      <c r="O236" s="20">
        <v>0</v>
      </c>
      <c r="P236" s="20">
        <v>0</v>
      </c>
      <c r="Q236" s="20">
        <v>0</v>
      </c>
      <c r="R236" s="20">
        <v>0</v>
      </c>
      <c r="S236" s="20">
        <v>0</v>
      </c>
      <c r="T236" s="20">
        <v>800</v>
      </c>
      <c r="U236" s="13">
        <f t="shared" si="38"/>
        <v>2</v>
      </c>
      <c r="V236" s="20">
        <v>43</v>
      </c>
      <c r="W236" s="20">
        <v>14</v>
      </c>
      <c r="X236" s="20">
        <v>2</v>
      </c>
      <c r="Y236" s="20">
        <v>18</v>
      </c>
      <c r="Z236" s="20">
        <v>0</v>
      </c>
      <c r="AA236" s="20">
        <v>0</v>
      </c>
      <c r="AB236" s="20">
        <v>0</v>
      </c>
    </row>
    <row r="237" spans="1:28" x14ac:dyDescent="0.25">
      <c r="A237" s="32"/>
      <c r="B237" s="32">
        <v>10</v>
      </c>
      <c r="C237" s="33">
        <v>0</v>
      </c>
      <c r="D237" s="33">
        <v>0</v>
      </c>
      <c r="E237" s="34">
        <f>E236*B237/100</f>
        <v>62.2</v>
      </c>
      <c r="F237" s="34">
        <f>F236*B237/100</f>
        <v>0.05</v>
      </c>
      <c r="G237" s="34">
        <f>G236*B237/100</f>
        <v>6.85</v>
      </c>
      <c r="H237" s="34">
        <f>H236*B237/100</f>
        <v>1.6230000000000002</v>
      </c>
      <c r="I237" s="34">
        <f>I236*B237/100</f>
        <v>0.08</v>
      </c>
      <c r="J237" s="34">
        <v>0.08</v>
      </c>
      <c r="K237" s="34">
        <f>K236*B237/100</f>
        <v>0</v>
      </c>
      <c r="L237" s="35">
        <f>L236*B237/100</f>
        <v>0</v>
      </c>
      <c r="M237" s="35">
        <f>M236*B237/100</f>
        <v>36.799999999999997</v>
      </c>
      <c r="N237" s="35">
        <f>N236*B237/100</f>
        <v>0</v>
      </c>
      <c r="O237" s="35">
        <f>O236*B237/100</f>
        <v>0</v>
      </c>
      <c r="P237" s="35">
        <f>P236*B237/100</f>
        <v>0</v>
      </c>
      <c r="Q237" s="35">
        <f>Q236*B237/100</f>
        <v>0</v>
      </c>
      <c r="R237" s="35">
        <f>R236*B237/100</f>
        <v>0</v>
      </c>
      <c r="S237" s="35">
        <f>S236*B237/100</f>
        <v>0</v>
      </c>
      <c r="T237" s="35">
        <f>T236*B237/100</f>
        <v>80</v>
      </c>
      <c r="U237" s="35">
        <f t="shared" si="38"/>
        <v>0.2</v>
      </c>
      <c r="V237" s="35">
        <f>V236*B237/100</f>
        <v>4.3</v>
      </c>
      <c r="W237" s="35">
        <f>W236*B237/100</f>
        <v>1.4</v>
      </c>
      <c r="X237" s="35">
        <f>X236*B237/100</f>
        <v>0.2</v>
      </c>
      <c r="Y237" s="35">
        <f>Y236*B237/100</f>
        <v>1.8</v>
      </c>
      <c r="Z237" s="35">
        <f>Z236*B237/100</f>
        <v>0</v>
      </c>
      <c r="AA237" s="35">
        <f>AA236*B237/100</f>
        <v>0</v>
      </c>
      <c r="AB237" s="35">
        <f>AB236*B237/100</f>
        <v>0</v>
      </c>
    </row>
    <row r="238" spans="1:28" x14ac:dyDescent="0.25">
      <c r="A238" s="9"/>
      <c r="B238" s="10" t="s">
        <v>106</v>
      </c>
      <c r="C238" s="10">
        <v>0</v>
      </c>
      <c r="D238" s="10">
        <v>0</v>
      </c>
      <c r="E238" s="19">
        <v>261</v>
      </c>
      <c r="F238" s="19">
        <v>0.6</v>
      </c>
      <c r="G238" s="19">
        <v>0</v>
      </c>
      <c r="H238" s="19">
        <v>0</v>
      </c>
      <c r="I238" s="19">
        <v>69</v>
      </c>
      <c r="J238" s="12">
        <f>(J239/B239)*100</f>
        <v>69</v>
      </c>
      <c r="K238" s="19">
        <v>67.5</v>
      </c>
      <c r="L238" s="20">
        <v>0.9</v>
      </c>
      <c r="M238" s="20">
        <v>0</v>
      </c>
      <c r="N238" s="20">
        <v>0</v>
      </c>
      <c r="O238" s="20">
        <v>0</v>
      </c>
      <c r="P238" s="20">
        <v>0</v>
      </c>
      <c r="Q238" s="20">
        <v>10</v>
      </c>
      <c r="R238" s="20">
        <v>0</v>
      </c>
      <c r="S238" s="20">
        <v>0</v>
      </c>
      <c r="T238" s="20">
        <v>29</v>
      </c>
      <c r="U238" s="13">
        <f t="shared" si="38"/>
        <v>7.2499999999999995E-2</v>
      </c>
      <c r="V238" s="20">
        <v>43</v>
      </c>
      <c r="W238" s="20">
        <v>12</v>
      </c>
      <c r="X238" s="20">
        <v>5</v>
      </c>
      <c r="Y238" s="20">
        <v>10</v>
      </c>
      <c r="Z238" s="20">
        <v>0.2</v>
      </c>
      <c r="AA238" s="20">
        <v>0</v>
      </c>
      <c r="AB238" s="20">
        <v>0</v>
      </c>
    </row>
    <row r="239" spans="1:28" x14ac:dyDescent="0.25">
      <c r="A239" s="32"/>
      <c r="B239" s="33">
        <v>15</v>
      </c>
      <c r="C239" s="33">
        <v>0</v>
      </c>
      <c r="D239" s="33">
        <v>0</v>
      </c>
      <c r="E239" s="34">
        <f>E238*B239/100</f>
        <v>39.15</v>
      </c>
      <c r="F239" s="34">
        <f>F238*B239/100</f>
        <v>0.09</v>
      </c>
      <c r="G239" s="34">
        <f>G238*B239/100</f>
        <v>0</v>
      </c>
      <c r="H239" s="34">
        <f>H238*B239/100</f>
        <v>0</v>
      </c>
      <c r="I239" s="34">
        <f>I238*B239/100</f>
        <v>10.35</v>
      </c>
      <c r="J239" s="34">
        <v>10.35</v>
      </c>
      <c r="K239" s="34">
        <f>K238*B239/100</f>
        <v>10.125</v>
      </c>
      <c r="L239" s="35">
        <f>L238*B239/100</f>
        <v>0.13500000000000001</v>
      </c>
      <c r="M239" s="35">
        <f>M238*B239/100</f>
        <v>0</v>
      </c>
      <c r="N239" s="35">
        <f>N238*B239/100</f>
        <v>0</v>
      </c>
      <c r="O239" s="35">
        <f>O238*B239/100</f>
        <v>0</v>
      </c>
      <c r="P239" s="35">
        <f>P238*B239/100</f>
        <v>0</v>
      </c>
      <c r="Q239" s="35">
        <f>Q238*B239/100</f>
        <v>1.5</v>
      </c>
      <c r="R239" s="35">
        <f>R238*B239/100</f>
        <v>0</v>
      </c>
      <c r="S239" s="35">
        <f>S238*B239/100</f>
        <v>0</v>
      </c>
      <c r="T239" s="35">
        <f>T238*B239/100</f>
        <v>4.3499999999999996</v>
      </c>
      <c r="U239" s="35">
        <f t="shared" si="38"/>
        <v>1.0874999999999999E-2</v>
      </c>
      <c r="V239" s="35">
        <f>V238*B239/100</f>
        <v>6.45</v>
      </c>
      <c r="W239" s="35">
        <f>W238*B239/100</f>
        <v>1.8</v>
      </c>
      <c r="X239" s="35">
        <f>X238*B239/100</f>
        <v>0.75</v>
      </c>
      <c r="Y239" s="35">
        <f>Y238*B239/100</f>
        <v>1.5</v>
      </c>
      <c r="Z239" s="35">
        <f>Z238*B239/100</f>
        <v>0.03</v>
      </c>
      <c r="AA239" s="35">
        <f>AA238*B239/100</f>
        <v>0</v>
      </c>
      <c r="AB239" s="35">
        <f>AB238*B239/100</f>
        <v>0</v>
      </c>
    </row>
    <row r="240" spans="1:28" x14ac:dyDescent="0.25">
      <c r="A240" s="9"/>
      <c r="B240" s="10" t="s">
        <v>33</v>
      </c>
      <c r="C240" s="10">
        <v>0</v>
      </c>
      <c r="D240" s="10">
        <v>0</v>
      </c>
      <c r="E240" s="19">
        <v>36</v>
      </c>
      <c r="F240" s="19">
        <v>0.5</v>
      </c>
      <c r="G240" s="19">
        <v>0.1</v>
      </c>
      <c r="H240" s="19">
        <v>0.02</v>
      </c>
      <c r="I240" s="19">
        <v>8.9</v>
      </c>
      <c r="J240" s="12">
        <f>(J241/B241)*100</f>
        <v>8.9</v>
      </c>
      <c r="K240" s="19">
        <v>8.9</v>
      </c>
      <c r="L240" s="20">
        <v>0.1</v>
      </c>
      <c r="M240" s="20">
        <v>3</v>
      </c>
      <c r="N240" s="20">
        <v>0.08</v>
      </c>
      <c r="O240" s="20">
        <v>0.02</v>
      </c>
      <c r="P240" s="20">
        <v>0.2</v>
      </c>
      <c r="Q240" s="20">
        <v>43</v>
      </c>
      <c r="R240" s="20">
        <v>0</v>
      </c>
      <c r="S240" s="20">
        <v>23</v>
      </c>
      <c r="T240" s="20">
        <v>10</v>
      </c>
      <c r="U240" s="13">
        <f t="shared" si="38"/>
        <v>2.5000000000000001E-2</v>
      </c>
      <c r="V240" s="20">
        <v>150</v>
      </c>
      <c r="W240" s="20">
        <v>10</v>
      </c>
      <c r="X240" s="20">
        <v>8</v>
      </c>
      <c r="Y240" s="20">
        <v>13</v>
      </c>
      <c r="Z240" s="20">
        <v>0.2</v>
      </c>
      <c r="AA240" s="20">
        <v>0</v>
      </c>
      <c r="AB240" s="20">
        <v>1</v>
      </c>
    </row>
    <row r="241" spans="1:28" x14ac:dyDescent="0.25">
      <c r="A241" s="32"/>
      <c r="B241" s="33">
        <v>150</v>
      </c>
      <c r="C241" s="33">
        <v>1</v>
      </c>
      <c r="D241" s="33">
        <v>80</v>
      </c>
      <c r="E241" s="34">
        <f>E240*B241/100</f>
        <v>54</v>
      </c>
      <c r="F241" s="34">
        <f>F240*B241/100</f>
        <v>0.75</v>
      </c>
      <c r="G241" s="34">
        <f>G240*B241/100</f>
        <v>0.15</v>
      </c>
      <c r="H241" s="34">
        <f>H240*B241/100</f>
        <v>0.03</v>
      </c>
      <c r="I241" s="34">
        <f>I240*B241/100</f>
        <v>13.35</v>
      </c>
      <c r="J241" s="34">
        <v>13.35</v>
      </c>
      <c r="K241" s="34">
        <f>K240*B241/100</f>
        <v>13.35</v>
      </c>
      <c r="L241" s="35">
        <f>L240*B241/100</f>
        <v>0.15</v>
      </c>
      <c r="M241" s="35">
        <f>M240*B241/100</f>
        <v>4.5</v>
      </c>
      <c r="N241" s="35">
        <f>N240*B241/100</f>
        <v>0.12</v>
      </c>
      <c r="O241" s="35">
        <f>O240*B241/100</f>
        <v>0.03</v>
      </c>
      <c r="P241" s="35">
        <f>P240*B241/100</f>
        <v>0.3</v>
      </c>
      <c r="Q241" s="35">
        <f>Q240*B241/100</f>
        <v>64.5</v>
      </c>
      <c r="R241" s="35">
        <f>R240*B241/100</f>
        <v>0</v>
      </c>
      <c r="S241" s="35">
        <f>S240*B241/100</f>
        <v>34.5</v>
      </c>
      <c r="T241" s="35">
        <f>T240*B241/100</f>
        <v>15</v>
      </c>
      <c r="U241" s="35">
        <f t="shared" si="38"/>
        <v>3.7499999999999999E-2</v>
      </c>
      <c r="V241" s="35">
        <f>V240*B241/100</f>
        <v>225</v>
      </c>
      <c r="W241" s="35">
        <f>W240*B241/100</f>
        <v>15</v>
      </c>
      <c r="X241" s="35">
        <f>X240*B241/100</f>
        <v>12</v>
      </c>
      <c r="Y241" s="35">
        <f>Y240*B241/100</f>
        <v>19.5</v>
      </c>
      <c r="Z241" s="35">
        <f>Z240*B241/100</f>
        <v>0.3</v>
      </c>
      <c r="AA241" s="35">
        <f>AA240*B241/100</f>
        <v>0</v>
      </c>
      <c r="AB241" s="35">
        <f>AB240*B241/100</f>
        <v>1.5</v>
      </c>
    </row>
    <row r="242" spans="1:28" x14ac:dyDescent="0.25">
      <c r="A242" s="21" t="s">
        <v>34</v>
      </c>
      <c r="B242" s="22">
        <f t="shared" ref="B242:AB242" si="39">B231+B233+B235+B237+B239+B241</f>
        <v>345</v>
      </c>
      <c r="C242" s="22">
        <f t="shared" si="39"/>
        <v>1</v>
      </c>
      <c r="D242" s="22">
        <f t="shared" si="39"/>
        <v>80</v>
      </c>
      <c r="E242" s="23">
        <f t="shared" si="39"/>
        <v>416.34999999999997</v>
      </c>
      <c r="F242" s="23">
        <f t="shared" si="39"/>
        <v>12.59</v>
      </c>
      <c r="G242" s="23">
        <f t="shared" si="39"/>
        <v>9.91</v>
      </c>
      <c r="H242" s="23">
        <f t="shared" si="39"/>
        <v>2.9049999999999998</v>
      </c>
      <c r="I242" s="23">
        <f t="shared" si="39"/>
        <v>74.039999999999992</v>
      </c>
      <c r="J242" s="23">
        <f t="shared" si="39"/>
        <v>37.831200000000003</v>
      </c>
      <c r="K242" s="23">
        <f t="shared" si="39"/>
        <v>27.945</v>
      </c>
      <c r="L242" s="24">
        <f t="shared" si="39"/>
        <v>3.0550000000000002</v>
      </c>
      <c r="M242" s="24">
        <f t="shared" si="39"/>
        <v>64.3</v>
      </c>
      <c r="N242" s="24">
        <f t="shared" si="39"/>
        <v>1.1480000000000001</v>
      </c>
      <c r="O242" s="24">
        <f t="shared" si="39"/>
        <v>1.4100000000000001</v>
      </c>
      <c r="P242" s="24">
        <f t="shared" si="39"/>
        <v>11.94</v>
      </c>
      <c r="Q242" s="24">
        <f t="shared" si="39"/>
        <v>68</v>
      </c>
      <c r="R242" s="24">
        <f t="shared" si="39"/>
        <v>1.71</v>
      </c>
      <c r="S242" s="24">
        <f t="shared" si="39"/>
        <v>162.30000000000001</v>
      </c>
      <c r="T242" s="24">
        <f t="shared" si="39"/>
        <v>558.35</v>
      </c>
      <c r="U242" s="24">
        <f t="shared" si="39"/>
        <v>1.395875</v>
      </c>
      <c r="V242" s="24">
        <f t="shared" si="39"/>
        <v>581.95000000000005</v>
      </c>
      <c r="W242" s="24">
        <f t="shared" si="39"/>
        <v>200.40000000000003</v>
      </c>
      <c r="X242" s="24">
        <f t="shared" si="39"/>
        <v>63.150000000000006</v>
      </c>
      <c r="Y242" s="24">
        <f t="shared" si="39"/>
        <v>251.8</v>
      </c>
      <c r="Z242" s="24">
        <f t="shared" si="39"/>
        <v>8.0400000000000009</v>
      </c>
      <c r="AA242" s="24">
        <f t="shared" si="39"/>
        <v>1.4900000000000002</v>
      </c>
      <c r="AB242" s="24">
        <f t="shared" si="39"/>
        <v>9.3000000000000007</v>
      </c>
    </row>
    <row r="243" spans="1:28" x14ac:dyDescent="0.25">
      <c r="A243" s="9" t="s">
        <v>35</v>
      </c>
      <c r="B243" s="10"/>
      <c r="C243" s="10"/>
      <c r="D243" s="10"/>
      <c r="E243" s="12"/>
      <c r="F243" s="12"/>
      <c r="G243" s="12"/>
      <c r="H243" s="12"/>
      <c r="I243" s="12"/>
      <c r="J243" s="12"/>
      <c r="K243" s="12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</row>
    <row r="244" spans="1:28" x14ac:dyDescent="0.25">
      <c r="A244" s="9"/>
      <c r="B244" s="10" t="s">
        <v>37</v>
      </c>
      <c r="C244" s="10">
        <v>0</v>
      </c>
      <c r="D244" s="10">
        <v>0</v>
      </c>
      <c r="E244" s="19">
        <v>267</v>
      </c>
      <c r="F244" s="19">
        <v>11.9</v>
      </c>
      <c r="G244" s="19">
        <v>2.9</v>
      </c>
      <c r="H244" s="19">
        <v>0.53</v>
      </c>
      <c r="I244" s="19">
        <v>51.6</v>
      </c>
      <c r="J244" s="12">
        <f>(J245/B245)*100</f>
        <v>3.6120000000000001</v>
      </c>
      <c r="K244" s="19">
        <v>0</v>
      </c>
      <c r="L244" s="20">
        <v>4.9000000000000004</v>
      </c>
      <c r="M244" s="20">
        <v>0</v>
      </c>
      <c r="N244" s="20">
        <v>0.28999999999999998</v>
      </c>
      <c r="O244" s="20">
        <v>0.05</v>
      </c>
      <c r="P244" s="20">
        <v>3.8</v>
      </c>
      <c r="Q244" s="20">
        <v>0</v>
      </c>
      <c r="R244" s="20">
        <v>0</v>
      </c>
      <c r="S244" s="20">
        <v>42</v>
      </c>
      <c r="T244" s="20">
        <v>520</v>
      </c>
      <c r="U244" s="13">
        <f t="shared" ref="U244:U257" si="40">T244*2.5/1000</f>
        <v>1.3</v>
      </c>
      <c r="V244" s="20">
        <v>311</v>
      </c>
      <c r="W244" s="20">
        <v>106</v>
      </c>
      <c r="X244" s="20">
        <v>66</v>
      </c>
      <c r="Y244" s="20">
        <v>202</v>
      </c>
      <c r="Z244" s="20">
        <v>2.4</v>
      </c>
      <c r="AA244" s="20">
        <v>1.6</v>
      </c>
      <c r="AB244" s="20">
        <v>11</v>
      </c>
    </row>
    <row r="245" spans="1:28" x14ac:dyDescent="0.25">
      <c r="A245" s="32"/>
      <c r="B245" s="33">
        <v>80</v>
      </c>
      <c r="C245" s="33">
        <v>0</v>
      </c>
      <c r="D245" s="33">
        <v>0</v>
      </c>
      <c r="E245" s="34">
        <f>E244*B245/100</f>
        <v>213.6</v>
      </c>
      <c r="F245" s="34">
        <f>F244*B245/100</f>
        <v>9.52</v>
      </c>
      <c r="G245" s="34">
        <f>G244*B245/100</f>
        <v>2.3199999999999998</v>
      </c>
      <c r="H245" s="34">
        <f>H244*B245/100</f>
        <v>0.42400000000000004</v>
      </c>
      <c r="I245" s="34">
        <f>I244*B245/100</f>
        <v>41.28</v>
      </c>
      <c r="J245" s="34">
        <f>I245*0.07</f>
        <v>2.8896000000000002</v>
      </c>
      <c r="K245" s="34">
        <f>K244*B245/100</f>
        <v>0</v>
      </c>
      <c r="L245" s="35">
        <f>L244*B245/100</f>
        <v>3.92</v>
      </c>
      <c r="M245" s="35">
        <f>M244*B245/100</f>
        <v>0</v>
      </c>
      <c r="N245" s="35">
        <f>N244*B245/100</f>
        <v>0.23199999999999998</v>
      </c>
      <c r="O245" s="35">
        <f>O244*B245/100</f>
        <v>0.04</v>
      </c>
      <c r="P245" s="35">
        <f>P244*B245/100</f>
        <v>3.04</v>
      </c>
      <c r="Q245" s="35">
        <f>Q244*B245/100</f>
        <v>0</v>
      </c>
      <c r="R245" s="35">
        <f>R244*B245/100</f>
        <v>0</v>
      </c>
      <c r="S245" s="35">
        <f>S244*B245/100</f>
        <v>33.6</v>
      </c>
      <c r="T245" s="35">
        <f>T244*B245/100</f>
        <v>416</v>
      </c>
      <c r="U245" s="35">
        <f t="shared" si="40"/>
        <v>1.04</v>
      </c>
      <c r="V245" s="35">
        <f>V244*B245/100</f>
        <v>248.8</v>
      </c>
      <c r="W245" s="35">
        <f>W244*B245/100</f>
        <v>84.8</v>
      </c>
      <c r="X245" s="35">
        <f>X244*B245/100</f>
        <v>52.8</v>
      </c>
      <c r="Y245" s="35">
        <f>Y244*B245/100</f>
        <v>161.6</v>
      </c>
      <c r="Z245" s="35">
        <f>Z244*B245/100</f>
        <v>1.92</v>
      </c>
      <c r="AA245" s="36">
        <f>AA244*B245/100</f>
        <v>1.28</v>
      </c>
      <c r="AB245" s="35">
        <f>AB244*B245/100</f>
        <v>8.8000000000000007</v>
      </c>
    </row>
    <row r="246" spans="1:28" x14ac:dyDescent="0.25">
      <c r="A246" s="9"/>
      <c r="B246" s="10" t="s">
        <v>32</v>
      </c>
      <c r="C246" s="10">
        <v>0</v>
      </c>
      <c r="D246" s="10">
        <v>0</v>
      </c>
      <c r="E246" s="19">
        <v>622</v>
      </c>
      <c r="F246" s="19">
        <v>0.5</v>
      </c>
      <c r="G246" s="19">
        <v>68.5</v>
      </c>
      <c r="H246" s="19">
        <v>16.23</v>
      </c>
      <c r="I246" s="19">
        <v>0.8</v>
      </c>
      <c r="J246" s="12">
        <f>(J247/B247)*100</f>
        <v>0.8</v>
      </c>
      <c r="K246" s="19">
        <v>0</v>
      </c>
      <c r="L246" s="20">
        <v>0</v>
      </c>
      <c r="M246" s="20">
        <v>368</v>
      </c>
      <c r="N246" s="20">
        <v>0</v>
      </c>
      <c r="O246" s="20">
        <v>0</v>
      </c>
      <c r="P246" s="20">
        <v>0</v>
      </c>
      <c r="Q246" s="20">
        <v>0</v>
      </c>
      <c r="R246" s="20">
        <v>0</v>
      </c>
      <c r="S246" s="20">
        <v>0</v>
      </c>
      <c r="T246" s="20">
        <v>800</v>
      </c>
      <c r="U246" s="13">
        <f t="shared" si="40"/>
        <v>2</v>
      </c>
      <c r="V246" s="20">
        <v>43</v>
      </c>
      <c r="W246" s="20">
        <v>14</v>
      </c>
      <c r="X246" s="20">
        <v>2</v>
      </c>
      <c r="Y246" s="20">
        <v>18</v>
      </c>
      <c r="Z246" s="20">
        <v>0</v>
      </c>
      <c r="AA246" s="20">
        <v>0</v>
      </c>
      <c r="AB246" s="20">
        <v>0</v>
      </c>
    </row>
    <row r="247" spans="1:28" x14ac:dyDescent="0.25">
      <c r="A247" s="32"/>
      <c r="B247" s="33">
        <v>10</v>
      </c>
      <c r="C247" s="33">
        <v>0</v>
      </c>
      <c r="D247" s="33">
        <v>0</v>
      </c>
      <c r="E247" s="34">
        <f>E246*B247/100</f>
        <v>62.2</v>
      </c>
      <c r="F247" s="34">
        <f>F246*B247/100</f>
        <v>0.05</v>
      </c>
      <c r="G247" s="34">
        <f>G246*B247/100</f>
        <v>6.85</v>
      </c>
      <c r="H247" s="34">
        <f>H246*B247/100</f>
        <v>1.6230000000000002</v>
      </c>
      <c r="I247" s="34">
        <f>I246*B247/100</f>
        <v>0.08</v>
      </c>
      <c r="J247" s="34">
        <f>I247</f>
        <v>0.08</v>
      </c>
      <c r="K247" s="34">
        <f>K246*B247/100</f>
        <v>0</v>
      </c>
      <c r="L247" s="35">
        <f>L246*B247/100</f>
        <v>0</v>
      </c>
      <c r="M247" s="35">
        <f>M246*B247/100</f>
        <v>36.799999999999997</v>
      </c>
      <c r="N247" s="35">
        <f>N246*B247/100</f>
        <v>0</v>
      </c>
      <c r="O247" s="35">
        <f>O246*B247/100</f>
        <v>0</v>
      </c>
      <c r="P247" s="35">
        <f>P246*B247/100</f>
        <v>0</v>
      </c>
      <c r="Q247" s="35">
        <f>Q246*B247/100</f>
        <v>0</v>
      </c>
      <c r="R247" s="35">
        <f>R246*B247/100</f>
        <v>0</v>
      </c>
      <c r="S247" s="35">
        <f>S246*B247/100</f>
        <v>0</v>
      </c>
      <c r="T247" s="35">
        <f>T246*B247/100</f>
        <v>80</v>
      </c>
      <c r="U247" s="35">
        <f t="shared" si="40"/>
        <v>0.2</v>
      </c>
      <c r="V247" s="35">
        <f>V246*B247/100</f>
        <v>4.3</v>
      </c>
      <c r="W247" s="35">
        <f>W246*B247/100</f>
        <v>1.4</v>
      </c>
      <c r="X247" s="35">
        <f>X246*B247/100</f>
        <v>0.2</v>
      </c>
      <c r="Y247" s="35">
        <f>Y246*B247/100</f>
        <v>1.8</v>
      </c>
      <c r="Z247" s="35">
        <f>Z246*B247/100</f>
        <v>0</v>
      </c>
      <c r="AA247" s="36">
        <f>AA246*B247/100</f>
        <v>0</v>
      </c>
      <c r="AB247" s="35">
        <f>AB246*B247/100</f>
        <v>0</v>
      </c>
    </row>
    <row r="248" spans="1:28" x14ac:dyDescent="0.25">
      <c r="A248" s="9"/>
      <c r="B248" s="10" t="s">
        <v>38</v>
      </c>
      <c r="C248" s="10">
        <v>0</v>
      </c>
      <c r="D248" s="10">
        <v>0</v>
      </c>
      <c r="E248" s="19">
        <v>416</v>
      </c>
      <c r="F248" s="19">
        <v>25.4</v>
      </c>
      <c r="G248" s="19">
        <v>34.9</v>
      </c>
      <c r="H248" s="19">
        <v>21.68</v>
      </c>
      <c r="I248" s="19">
        <v>0.1</v>
      </c>
      <c r="J248" s="12">
        <f>(J249/B249)*100</f>
        <v>0.1</v>
      </c>
      <c r="K248" s="19">
        <v>0</v>
      </c>
      <c r="L248" s="20">
        <v>0</v>
      </c>
      <c r="M248" s="20">
        <v>388</v>
      </c>
      <c r="N248" s="20">
        <v>0.03</v>
      </c>
      <c r="O248" s="20">
        <v>0.39</v>
      </c>
      <c r="P248" s="20">
        <v>0.1</v>
      </c>
      <c r="Q248" s="20">
        <v>0</v>
      </c>
      <c r="R248" s="20">
        <v>2.4</v>
      </c>
      <c r="S248" s="20">
        <v>31</v>
      </c>
      <c r="T248" s="20">
        <v>723</v>
      </c>
      <c r="U248" s="13">
        <f t="shared" si="40"/>
        <v>1.8075000000000001</v>
      </c>
      <c r="V248" s="20">
        <v>75</v>
      </c>
      <c r="W248" s="20">
        <v>739</v>
      </c>
      <c r="X248" s="20">
        <v>29</v>
      </c>
      <c r="Y248" s="20">
        <v>505</v>
      </c>
      <c r="Z248" s="20">
        <v>0.3</v>
      </c>
      <c r="AA248" s="20">
        <v>4.0999999999999996</v>
      </c>
      <c r="AB248" s="20">
        <v>6</v>
      </c>
    </row>
    <row r="249" spans="1:28" x14ac:dyDescent="0.25">
      <c r="A249" s="32"/>
      <c r="B249" s="33">
        <v>20</v>
      </c>
      <c r="C249" s="33">
        <v>0</v>
      </c>
      <c r="D249" s="33">
        <v>0</v>
      </c>
      <c r="E249" s="34">
        <f>E248*B249/100</f>
        <v>83.2</v>
      </c>
      <c r="F249" s="34">
        <f>F248*B249/100</f>
        <v>5.08</v>
      </c>
      <c r="G249" s="34">
        <f>G248*B249/100</f>
        <v>6.98</v>
      </c>
      <c r="H249" s="34">
        <f>H248*B249/100</f>
        <v>4.3360000000000003</v>
      </c>
      <c r="I249" s="34">
        <f>I248*B249/100</f>
        <v>0.02</v>
      </c>
      <c r="J249" s="34">
        <v>0.02</v>
      </c>
      <c r="K249" s="34">
        <f>K248*B249/100</f>
        <v>0</v>
      </c>
      <c r="L249" s="35">
        <f>L248*B249/100</f>
        <v>0</v>
      </c>
      <c r="M249" s="35">
        <f>M248*B249/100</f>
        <v>77.599999999999994</v>
      </c>
      <c r="N249" s="35">
        <f>N248*B249/100</f>
        <v>6.0000000000000001E-3</v>
      </c>
      <c r="O249" s="35">
        <f>O248*B249/100</f>
        <v>7.8000000000000014E-2</v>
      </c>
      <c r="P249" s="35">
        <f>P248*B249/100</f>
        <v>0.02</v>
      </c>
      <c r="Q249" s="35">
        <f>Q248*B249/100</f>
        <v>0</v>
      </c>
      <c r="R249" s="35">
        <f>R248*B249/100</f>
        <v>0.48</v>
      </c>
      <c r="S249" s="35">
        <f>S248*B249/100</f>
        <v>6.2</v>
      </c>
      <c r="T249" s="35">
        <f>T248*B249/100</f>
        <v>144.6</v>
      </c>
      <c r="U249" s="35">
        <f t="shared" si="40"/>
        <v>0.36149999999999999</v>
      </c>
      <c r="V249" s="35">
        <f>V248*B249/100</f>
        <v>15</v>
      </c>
      <c r="W249" s="35">
        <f>W248*B249/100</f>
        <v>147.80000000000001</v>
      </c>
      <c r="X249" s="35">
        <f>X248*B249/100</f>
        <v>5.8</v>
      </c>
      <c r="Y249" s="35">
        <f>Y248*B249/100</f>
        <v>101</v>
      </c>
      <c r="Z249" s="35">
        <f>Z248*B249/100</f>
        <v>0.06</v>
      </c>
      <c r="AA249" s="36">
        <f>AA248*B249/100</f>
        <v>0.82</v>
      </c>
      <c r="AB249" s="35">
        <f>AB248*B249/100</f>
        <v>1.2</v>
      </c>
    </row>
    <row r="250" spans="1:28" x14ac:dyDescent="0.25">
      <c r="A250" s="14" t="s">
        <v>29</v>
      </c>
      <c r="B250" s="10" t="s">
        <v>107</v>
      </c>
      <c r="C250" s="10">
        <v>0</v>
      </c>
      <c r="D250" s="10">
        <v>0</v>
      </c>
      <c r="E250" s="12">
        <v>14.82716049382716</v>
      </c>
      <c r="F250" s="12">
        <v>0.78024691358024689</v>
      </c>
      <c r="G250" s="12">
        <v>0.30246913580246915</v>
      </c>
      <c r="H250" s="12">
        <v>5.7530864197530861E-2</v>
      </c>
      <c r="I250" s="12">
        <v>2.4024691358024688</v>
      </c>
      <c r="J250" s="12">
        <f>(J251/B251)*100</f>
        <v>1.7037037037037037</v>
      </c>
      <c r="K250" s="12">
        <v>0</v>
      </c>
      <c r="L250" s="13">
        <v>0.98395061728395061</v>
      </c>
      <c r="M250" s="13">
        <v>84.703703703703709</v>
      </c>
      <c r="N250" s="13">
        <v>7.1234567901234572E-2</v>
      </c>
      <c r="O250" s="13">
        <v>1.2716049382716048E-2</v>
      </c>
      <c r="P250" s="13">
        <v>0.57407407407407418</v>
      </c>
      <c r="Q250" s="13">
        <v>24.345679012345677</v>
      </c>
      <c r="R250" s="13">
        <v>0</v>
      </c>
      <c r="S250" s="13">
        <v>28.543209876543209</v>
      </c>
      <c r="T250" s="13">
        <v>5.7901234567901234</v>
      </c>
      <c r="U250" s="13">
        <f t="shared" si="40"/>
        <v>1.4475308641975309E-2</v>
      </c>
      <c r="V250" s="13">
        <v>203.95061728395061</v>
      </c>
      <c r="W250" s="13">
        <v>14.901234567901234</v>
      </c>
      <c r="X250" s="13">
        <v>7.5802469135802468</v>
      </c>
      <c r="Y250" s="13">
        <v>29.913580246913579</v>
      </c>
      <c r="Z250" s="13">
        <v>0.53456790123456788</v>
      </c>
      <c r="AA250" s="13">
        <v>0.1308641975308642</v>
      </c>
      <c r="AB250" s="13">
        <v>0.23456790123456789</v>
      </c>
    </row>
    <row r="251" spans="1:28" x14ac:dyDescent="0.25">
      <c r="A251" s="51"/>
      <c r="B251" s="33">
        <v>54</v>
      </c>
      <c r="C251" s="33">
        <v>0.7</v>
      </c>
      <c r="D251" s="33">
        <v>54</v>
      </c>
      <c r="E251" s="34">
        <f>E250*B251/100</f>
        <v>8.0066666666666659</v>
      </c>
      <c r="F251" s="34">
        <f>F250*B251/100</f>
        <v>0.42133333333333334</v>
      </c>
      <c r="G251" s="34">
        <f>G250*B251/100</f>
        <v>0.16333333333333336</v>
      </c>
      <c r="H251" s="34">
        <f>H250*B251/100</f>
        <v>3.1066666666666666E-2</v>
      </c>
      <c r="I251" s="34">
        <f>I250*B251/100</f>
        <v>1.2973333333333332</v>
      </c>
      <c r="J251" s="34">
        <v>0.92</v>
      </c>
      <c r="K251" s="34">
        <f>K250*B251/100</f>
        <v>0</v>
      </c>
      <c r="L251" s="35">
        <f>L250*B251/100</f>
        <v>0.53133333333333332</v>
      </c>
      <c r="M251" s="35">
        <f>M250*B251/100</f>
        <v>45.74</v>
      </c>
      <c r="N251" s="35">
        <f>N250*B251/100</f>
        <v>3.846666666666667E-2</v>
      </c>
      <c r="O251" s="35">
        <f>O250*B251/100</f>
        <v>6.8666666666666668E-3</v>
      </c>
      <c r="P251" s="35">
        <f>P250*B251/100</f>
        <v>0.31000000000000005</v>
      </c>
      <c r="Q251" s="35">
        <f>Q250*B251/100</f>
        <v>13.146666666666665</v>
      </c>
      <c r="R251" s="35">
        <f>R250*B251/100</f>
        <v>0</v>
      </c>
      <c r="S251" s="35">
        <f>S250*B251/100</f>
        <v>15.413333333333332</v>
      </c>
      <c r="T251" s="35">
        <f>T250*B251/100</f>
        <v>3.1266666666666669</v>
      </c>
      <c r="U251" s="35">
        <f t="shared" si="40"/>
        <v>7.8166666666666679E-3</v>
      </c>
      <c r="V251" s="35">
        <f>V250*B251/100</f>
        <v>110.13333333333333</v>
      </c>
      <c r="W251" s="35">
        <f>W250*B251/100</f>
        <v>8.0466666666666669</v>
      </c>
      <c r="X251" s="35">
        <f>X250*B251/100</f>
        <v>4.0933333333333328</v>
      </c>
      <c r="Y251" s="35">
        <f>Y250*B251/100</f>
        <v>16.153333333333332</v>
      </c>
      <c r="Z251" s="35">
        <f>Z250*B251/100</f>
        <v>0.28866666666666668</v>
      </c>
      <c r="AA251" s="36">
        <f>AA250*B251/100</f>
        <v>7.0666666666666669E-2</v>
      </c>
      <c r="AB251" s="35">
        <f>AB250*B251/100</f>
        <v>0.12666666666666665</v>
      </c>
    </row>
    <row r="252" spans="1:28" x14ac:dyDescent="0.25">
      <c r="A252" s="9"/>
      <c r="B252" s="10" t="s">
        <v>108</v>
      </c>
      <c r="C252" s="10">
        <v>0</v>
      </c>
      <c r="D252" s="10">
        <v>0</v>
      </c>
      <c r="E252" s="19">
        <v>160</v>
      </c>
      <c r="F252" s="19">
        <v>2.8</v>
      </c>
      <c r="G252" s="19">
        <v>0.5</v>
      </c>
      <c r="H252" s="19">
        <v>0.03</v>
      </c>
      <c r="I252" s="19">
        <v>38.4</v>
      </c>
      <c r="J252" s="12">
        <f>(J253/B253)*100</f>
        <v>38.4</v>
      </c>
      <c r="K252" s="19">
        <v>0</v>
      </c>
      <c r="L252" s="20">
        <v>6.5</v>
      </c>
      <c r="M252" s="20">
        <v>26</v>
      </c>
      <c r="N252" s="20">
        <v>0.1</v>
      </c>
      <c r="O252" s="20">
        <v>0.2</v>
      </c>
      <c r="P252" s="20">
        <v>1.3</v>
      </c>
      <c r="Q252" s="20">
        <v>0</v>
      </c>
      <c r="R252" s="20">
        <v>0</v>
      </c>
      <c r="S252" s="20">
        <v>4</v>
      </c>
      <c r="T252" s="20">
        <v>12</v>
      </c>
      <c r="U252" s="13">
        <f t="shared" si="40"/>
        <v>0.03</v>
      </c>
      <c r="V252" s="20">
        <v>860</v>
      </c>
      <c r="W252" s="20">
        <v>38</v>
      </c>
      <c r="X252" s="20">
        <v>27</v>
      </c>
      <c r="Y252" s="20">
        <v>83</v>
      </c>
      <c r="Z252" s="20">
        <v>2.9</v>
      </c>
      <c r="AA252" s="20">
        <v>0.5</v>
      </c>
      <c r="AB252" s="20">
        <v>3</v>
      </c>
    </row>
    <row r="253" spans="1:28" x14ac:dyDescent="0.25">
      <c r="A253" s="32"/>
      <c r="B253" s="33">
        <v>25</v>
      </c>
      <c r="C253" s="33">
        <v>1</v>
      </c>
      <c r="D253" s="33">
        <v>25</v>
      </c>
      <c r="E253" s="34">
        <f>E252*B253/100</f>
        <v>40</v>
      </c>
      <c r="F253" s="34">
        <f>F252*B253/100</f>
        <v>0.7</v>
      </c>
      <c r="G253" s="34">
        <f>G252*B253/100</f>
        <v>0.125</v>
      </c>
      <c r="H253" s="34">
        <f>H252*B253/100</f>
        <v>7.4999999999999997E-3</v>
      </c>
      <c r="I253" s="34">
        <f>I252*B253/100</f>
        <v>9.6</v>
      </c>
      <c r="J253" s="34">
        <v>9.6</v>
      </c>
      <c r="K253" s="34">
        <v>0</v>
      </c>
      <c r="L253" s="35">
        <f>L252*B253/100</f>
        <v>1.625</v>
      </c>
      <c r="M253" s="35">
        <f>M252*B253/100</f>
        <v>6.5</v>
      </c>
      <c r="N253" s="35">
        <f>N252*B253/100</f>
        <v>2.5000000000000001E-2</v>
      </c>
      <c r="O253" s="35">
        <f>O252*B253/100</f>
        <v>0.05</v>
      </c>
      <c r="P253" s="35">
        <f>P252*B253/100</f>
        <v>0.32500000000000001</v>
      </c>
      <c r="Q253" s="35">
        <f>Q252*B253/100</f>
        <v>0</v>
      </c>
      <c r="R253" s="35">
        <f>R252*B253/100</f>
        <v>0</v>
      </c>
      <c r="S253" s="35">
        <f>S252*B253/100</f>
        <v>1</v>
      </c>
      <c r="T253" s="35">
        <f>T252*B253/100</f>
        <v>3</v>
      </c>
      <c r="U253" s="35">
        <f t="shared" si="40"/>
        <v>7.4999999999999997E-3</v>
      </c>
      <c r="V253" s="35">
        <f>V252*B253/100</f>
        <v>215</v>
      </c>
      <c r="W253" s="35">
        <f>W252*B253/100</f>
        <v>9.5</v>
      </c>
      <c r="X253" s="35">
        <f>X252*B253/100</f>
        <v>6.75</v>
      </c>
      <c r="Y253" s="35">
        <f>Y252*B253/100</f>
        <v>20.75</v>
      </c>
      <c r="Z253" s="35">
        <f>Z252*B253/100</f>
        <v>0.72499999999999998</v>
      </c>
      <c r="AA253" s="36">
        <f>AA252*B253/100</f>
        <v>0.125</v>
      </c>
      <c r="AB253" s="35">
        <f>AB252*B253/100</f>
        <v>0.75</v>
      </c>
    </row>
    <row r="254" spans="1:28" x14ac:dyDescent="0.25">
      <c r="A254" s="9"/>
      <c r="B254" s="10" t="s">
        <v>109</v>
      </c>
      <c r="C254" s="10">
        <v>0</v>
      </c>
      <c r="D254" s="10">
        <v>0</v>
      </c>
      <c r="E254" s="19">
        <v>188</v>
      </c>
      <c r="F254" s="19">
        <v>4.8</v>
      </c>
      <c r="G254" s="19">
        <v>0.7</v>
      </c>
      <c r="H254" s="19">
        <v>0.38</v>
      </c>
      <c r="I254" s="19">
        <v>43.4</v>
      </c>
      <c r="J254" s="12">
        <f>(J255/B255)*100</f>
        <v>43.4</v>
      </c>
      <c r="K254" s="19">
        <v>0</v>
      </c>
      <c r="L254" s="20">
        <v>7.7</v>
      </c>
      <c r="M254" s="20">
        <v>108</v>
      </c>
      <c r="N254" s="20">
        <v>0</v>
      </c>
      <c r="O254" s="20">
        <v>0.2</v>
      </c>
      <c r="P254" s="20">
        <v>3</v>
      </c>
      <c r="Q254" s="20">
        <v>0</v>
      </c>
      <c r="R254" s="20">
        <v>0</v>
      </c>
      <c r="S254" s="20">
        <v>14</v>
      </c>
      <c r="T254" s="20">
        <v>56</v>
      </c>
      <c r="U254" s="13">
        <f t="shared" si="40"/>
        <v>0.14000000000000001</v>
      </c>
      <c r="V254" s="20">
        <v>1880</v>
      </c>
      <c r="W254" s="20">
        <v>92</v>
      </c>
      <c r="X254" s="20">
        <v>65</v>
      </c>
      <c r="Y254" s="20">
        <v>120</v>
      </c>
      <c r="Z254" s="20">
        <v>4.0999999999999996</v>
      </c>
      <c r="AA254" s="20">
        <v>0.7</v>
      </c>
      <c r="AB254" s="20">
        <v>7</v>
      </c>
    </row>
    <row r="255" spans="1:28" x14ac:dyDescent="0.25">
      <c r="A255" s="32"/>
      <c r="B255" s="33">
        <v>25</v>
      </c>
      <c r="C255" s="33">
        <v>1</v>
      </c>
      <c r="D255" s="33">
        <v>25</v>
      </c>
      <c r="E255" s="34">
        <f>E254*B255/100</f>
        <v>47</v>
      </c>
      <c r="F255" s="34">
        <f>F254*B255/100</f>
        <v>1.2</v>
      </c>
      <c r="G255" s="34">
        <f>G254*B255/100</f>
        <v>0.17499999999999999</v>
      </c>
      <c r="H255" s="34">
        <f>H254*B255/100</f>
        <v>9.5000000000000001E-2</v>
      </c>
      <c r="I255" s="34">
        <f>I254*B255/100</f>
        <v>10.85</v>
      </c>
      <c r="J255" s="34">
        <v>10.85</v>
      </c>
      <c r="K255" s="34">
        <v>0</v>
      </c>
      <c r="L255" s="35">
        <f>L254*B255/100</f>
        <v>1.925</v>
      </c>
      <c r="M255" s="35">
        <f>M254*B255/100</f>
        <v>27</v>
      </c>
      <c r="N255" s="35">
        <f>N254*B255/100</f>
        <v>0</v>
      </c>
      <c r="O255" s="35">
        <f>O254*B255/100</f>
        <v>0.05</v>
      </c>
      <c r="P255" s="35">
        <f>P254*B255/100</f>
        <v>0.75</v>
      </c>
      <c r="Q255" s="35">
        <f>Q254*B255/100</f>
        <v>0</v>
      </c>
      <c r="R255" s="35">
        <f>R254*B255/100</f>
        <v>0</v>
      </c>
      <c r="S255" s="35">
        <f>S254*B255/100</f>
        <v>3.5</v>
      </c>
      <c r="T255" s="35">
        <f>T254*B255/100</f>
        <v>14</v>
      </c>
      <c r="U255" s="35">
        <f t="shared" si="40"/>
        <v>3.5000000000000003E-2</v>
      </c>
      <c r="V255" s="35">
        <f>V254*B255/100</f>
        <v>470</v>
      </c>
      <c r="W255" s="35">
        <f>W254*B255/100</f>
        <v>23</v>
      </c>
      <c r="X255" s="35">
        <f>X254*B255/100</f>
        <v>16.25</v>
      </c>
      <c r="Y255" s="35">
        <f>Y254*B255/100</f>
        <v>30</v>
      </c>
      <c r="Z255" s="35">
        <f>Z254*B255/100</f>
        <v>1.0249999999999999</v>
      </c>
      <c r="AA255" s="36">
        <f>AA254*B255/100</f>
        <v>0.17499999999999999</v>
      </c>
      <c r="AB255" s="35">
        <f>AB254*B255/100</f>
        <v>1.75</v>
      </c>
    </row>
    <row r="256" spans="1:28" x14ac:dyDescent="0.25">
      <c r="A256" s="9"/>
      <c r="B256" s="10" t="s">
        <v>70</v>
      </c>
      <c r="C256" s="10">
        <v>0</v>
      </c>
      <c r="D256" s="10">
        <v>0</v>
      </c>
      <c r="E256" s="19">
        <v>56</v>
      </c>
      <c r="F256" s="19">
        <v>4.7</v>
      </c>
      <c r="G256" s="19">
        <v>1</v>
      </c>
      <c r="H256" s="19">
        <v>0.67</v>
      </c>
      <c r="I256" s="19">
        <v>7.4</v>
      </c>
      <c r="J256" s="12">
        <f>(J257/B257)*100</f>
        <v>7.3999999999999995</v>
      </c>
      <c r="K256" s="19">
        <v>0</v>
      </c>
      <c r="L256" s="20">
        <v>0</v>
      </c>
      <c r="M256" s="20">
        <v>12</v>
      </c>
      <c r="N256" s="20">
        <v>0.12</v>
      </c>
      <c r="O256" s="20">
        <v>0.22</v>
      </c>
      <c r="P256" s="20">
        <v>0.1</v>
      </c>
      <c r="Q256" s="20">
        <v>0</v>
      </c>
      <c r="R256" s="20">
        <v>0.3</v>
      </c>
      <c r="S256" s="20">
        <v>5</v>
      </c>
      <c r="T256" s="20">
        <v>63</v>
      </c>
      <c r="U256" s="13">
        <f t="shared" si="40"/>
        <v>0.1575</v>
      </c>
      <c r="V256" s="20">
        <v>228</v>
      </c>
      <c r="W256" s="20">
        <v>162</v>
      </c>
      <c r="X256" s="20">
        <v>16</v>
      </c>
      <c r="Y256" s="20">
        <v>143</v>
      </c>
      <c r="Z256" s="20">
        <v>0.1</v>
      </c>
      <c r="AA256" s="20">
        <v>0.6</v>
      </c>
      <c r="AB256" s="20">
        <v>2</v>
      </c>
    </row>
    <row r="257" spans="1:28" x14ac:dyDescent="0.25">
      <c r="A257" s="32"/>
      <c r="B257" s="33">
        <v>125</v>
      </c>
      <c r="C257" s="33">
        <v>0</v>
      </c>
      <c r="D257" s="33">
        <v>0</v>
      </c>
      <c r="E257" s="34">
        <f>E256*B257/100</f>
        <v>70</v>
      </c>
      <c r="F257" s="34">
        <f>F256*B257/100</f>
        <v>5.875</v>
      </c>
      <c r="G257" s="34">
        <f>G256*B257/100</f>
        <v>1.25</v>
      </c>
      <c r="H257" s="34">
        <f>H256*B257/100</f>
        <v>0.83750000000000002</v>
      </c>
      <c r="I257" s="34">
        <f>I256*B257/100</f>
        <v>9.25</v>
      </c>
      <c r="J257" s="34">
        <v>9.25</v>
      </c>
      <c r="K257" s="34">
        <f>K256*B257/100</f>
        <v>0</v>
      </c>
      <c r="L257" s="35">
        <f>L256*B257/100</f>
        <v>0</v>
      </c>
      <c r="M257" s="35">
        <f>M256*B257/100</f>
        <v>15</v>
      </c>
      <c r="N257" s="35">
        <f>N256*B257/100</f>
        <v>0.15</v>
      </c>
      <c r="O257" s="35">
        <f>O256*B257/100</f>
        <v>0.27500000000000002</v>
      </c>
      <c r="P257" s="35">
        <f>P256*B257/100</f>
        <v>0.125</v>
      </c>
      <c r="Q257" s="35">
        <f>Q256*B257/100</f>
        <v>0</v>
      </c>
      <c r="R257" s="35">
        <f>R256*B257/100</f>
        <v>0.375</v>
      </c>
      <c r="S257" s="35">
        <f>S256*B257/100</f>
        <v>6.25</v>
      </c>
      <c r="T257" s="35">
        <f>T256*B257/100</f>
        <v>78.75</v>
      </c>
      <c r="U257" s="35">
        <f t="shared" si="40"/>
        <v>0.19687499999999999</v>
      </c>
      <c r="V257" s="35">
        <f>V256*B257/100</f>
        <v>285</v>
      </c>
      <c r="W257" s="35">
        <f>W256*B257/100</f>
        <v>202.5</v>
      </c>
      <c r="X257" s="35">
        <f>X256*B257/100</f>
        <v>20</v>
      </c>
      <c r="Y257" s="35">
        <f>Y256*B257/100</f>
        <v>178.75</v>
      </c>
      <c r="Z257" s="35">
        <f>Z256*B257/100</f>
        <v>0.125</v>
      </c>
      <c r="AA257" s="36">
        <f>AA256*B257/100</f>
        <v>0.75</v>
      </c>
      <c r="AB257" s="35">
        <f>AB256*B257/100</f>
        <v>2.5</v>
      </c>
    </row>
    <row r="258" spans="1:28" x14ac:dyDescent="0.25">
      <c r="A258" s="21" t="s">
        <v>34</v>
      </c>
      <c r="B258" s="22">
        <f t="shared" ref="B258:AB258" si="41">B245+B247+B249+B251+B253+B255+B257</f>
        <v>339</v>
      </c>
      <c r="C258" s="22">
        <f t="shared" si="41"/>
        <v>2.7</v>
      </c>
      <c r="D258" s="22">
        <f t="shared" si="41"/>
        <v>104</v>
      </c>
      <c r="E258" s="23">
        <f t="shared" si="41"/>
        <v>524.00666666666666</v>
      </c>
      <c r="F258" s="23">
        <f t="shared" si="41"/>
        <v>22.846333333333334</v>
      </c>
      <c r="G258" s="23">
        <f t="shared" si="41"/>
        <v>17.863333333333333</v>
      </c>
      <c r="H258" s="23">
        <f t="shared" si="41"/>
        <v>7.3540666666666681</v>
      </c>
      <c r="I258" s="23">
        <f t="shared" si="41"/>
        <v>72.37733333333334</v>
      </c>
      <c r="J258" s="23">
        <f t="shared" si="41"/>
        <v>33.6096</v>
      </c>
      <c r="K258" s="23">
        <f t="shared" si="41"/>
        <v>0</v>
      </c>
      <c r="L258" s="24">
        <f t="shared" si="41"/>
        <v>8.0013333333333332</v>
      </c>
      <c r="M258" s="24">
        <f t="shared" si="41"/>
        <v>208.64</v>
      </c>
      <c r="N258" s="24">
        <f t="shared" si="41"/>
        <v>0.45146666666666668</v>
      </c>
      <c r="O258" s="24">
        <f t="shared" si="41"/>
        <v>0.49986666666666668</v>
      </c>
      <c r="P258" s="24">
        <f t="shared" si="41"/>
        <v>4.57</v>
      </c>
      <c r="Q258" s="24">
        <f t="shared" si="41"/>
        <v>13.146666666666665</v>
      </c>
      <c r="R258" s="24">
        <f t="shared" si="41"/>
        <v>0.85499999999999998</v>
      </c>
      <c r="S258" s="24">
        <f t="shared" si="41"/>
        <v>65.963333333333338</v>
      </c>
      <c r="T258" s="24">
        <f t="shared" si="41"/>
        <v>739.47666666666669</v>
      </c>
      <c r="U258" s="24">
        <f t="shared" si="41"/>
        <v>1.8486916666666664</v>
      </c>
      <c r="V258" s="24">
        <f t="shared" si="41"/>
        <v>1348.2333333333333</v>
      </c>
      <c r="W258" s="24">
        <f t="shared" si="41"/>
        <v>477.04666666666668</v>
      </c>
      <c r="X258" s="24">
        <f t="shared" si="41"/>
        <v>105.89333333333333</v>
      </c>
      <c r="Y258" s="24">
        <f t="shared" si="41"/>
        <v>510.05333333333328</v>
      </c>
      <c r="Z258" s="24">
        <f t="shared" si="41"/>
        <v>4.1436666666666664</v>
      </c>
      <c r="AA258" s="24">
        <f t="shared" si="41"/>
        <v>3.2206666666666668</v>
      </c>
      <c r="AB258" s="24">
        <f t="shared" si="41"/>
        <v>15.126666666666667</v>
      </c>
    </row>
    <row r="259" spans="1:28" x14ac:dyDescent="0.25">
      <c r="A259" s="9" t="s">
        <v>40</v>
      </c>
      <c r="B259" s="10"/>
      <c r="C259" s="10"/>
      <c r="D259" s="10"/>
      <c r="E259" s="12"/>
      <c r="F259" s="12"/>
      <c r="G259" s="12"/>
      <c r="H259" s="12"/>
      <c r="I259" s="12"/>
      <c r="J259" s="12"/>
      <c r="K259" s="12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</row>
    <row r="260" spans="1:28" x14ac:dyDescent="0.25">
      <c r="A260" s="9"/>
      <c r="B260" s="10" t="s">
        <v>110</v>
      </c>
      <c r="C260" s="10">
        <v>0</v>
      </c>
      <c r="D260" s="10">
        <v>0</v>
      </c>
      <c r="E260" s="19">
        <v>47</v>
      </c>
      <c r="F260" s="19">
        <v>3.1</v>
      </c>
      <c r="G260" s="19">
        <v>0.2</v>
      </c>
      <c r="H260" s="19">
        <v>0.08</v>
      </c>
      <c r="I260" s="19">
        <v>8.8000000000000007</v>
      </c>
      <c r="J260" s="12">
        <f>(J261/B261)*100</f>
        <v>1.5840000000000001</v>
      </c>
      <c r="K260" s="19">
        <v>0.6</v>
      </c>
      <c r="L260" s="20">
        <v>1.2</v>
      </c>
      <c r="M260" s="20">
        <v>1</v>
      </c>
      <c r="N260" s="20">
        <v>0.01</v>
      </c>
      <c r="O260" s="20">
        <v>0.02</v>
      </c>
      <c r="P260" s="20">
        <v>3.2</v>
      </c>
      <c r="Q260" s="20">
        <v>0.2</v>
      </c>
      <c r="R260" s="20">
        <v>0</v>
      </c>
      <c r="S260" s="20">
        <v>16</v>
      </c>
      <c r="T260" s="20">
        <v>240</v>
      </c>
      <c r="U260" s="13">
        <f t="shared" ref="U260:U275" si="42">T260*2.5/1000</f>
        <v>0.6</v>
      </c>
      <c r="V260" s="20">
        <v>97</v>
      </c>
      <c r="W260" s="20">
        <v>11</v>
      </c>
      <c r="X260" s="20">
        <v>9</v>
      </c>
      <c r="Y260" s="20">
        <v>40</v>
      </c>
      <c r="Z260" s="20">
        <v>0.7</v>
      </c>
      <c r="AA260" s="20">
        <v>0.3</v>
      </c>
      <c r="AB260" s="20">
        <v>2</v>
      </c>
    </row>
    <row r="261" spans="1:28" x14ac:dyDescent="0.25">
      <c r="A261" s="32"/>
      <c r="B261" s="33">
        <v>200</v>
      </c>
      <c r="C261" s="33">
        <v>0</v>
      </c>
      <c r="D261" s="33">
        <v>0</v>
      </c>
      <c r="E261" s="34">
        <f>E260*B261/100</f>
        <v>94</v>
      </c>
      <c r="F261" s="34">
        <f>F260*B261/100</f>
        <v>6.2</v>
      </c>
      <c r="G261" s="34">
        <f>G260*B261/100</f>
        <v>0.4</v>
      </c>
      <c r="H261" s="34">
        <f>H260*B261/100</f>
        <v>0.16</v>
      </c>
      <c r="I261" s="34">
        <f>I260*B261/100</f>
        <v>17.600000000000001</v>
      </c>
      <c r="J261" s="34">
        <f>I261*0.18</f>
        <v>3.1680000000000001</v>
      </c>
      <c r="K261" s="34">
        <f>K260*B261/100</f>
        <v>1.2</v>
      </c>
      <c r="L261" s="35">
        <f>L260*B261/100</f>
        <v>2.4</v>
      </c>
      <c r="M261" s="35">
        <f>M260*B261/100</f>
        <v>2</v>
      </c>
      <c r="N261" s="35">
        <f>N260*B261/100</f>
        <v>0.02</v>
      </c>
      <c r="O261" s="35">
        <f>O260*B261/100</f>
        <v>0.04</v>
      </c>
      <c r="P261" s="35">
        <f>P260*B261/100</f>
        <v>6.4</v>
      </c>
      <c r="Q261" s="35">
        <f>Q260*B261/100</f>
        <v>0.4</v>
      </c>
      <c r="R261" s="35">
        <f>R260*B261/100</f>
        <v>0</v>
      </c>
      <c r="S261" s="35">
        <f>S260*B261/100</f>
        <v>32</v>
      </c>
      <c r="T261" s="35">
        <f>T260*B261/100</f>
        <v>480</v>
      </c>
      <c r="U261" s="35">
        <f t="shared" si="42"/>
        <v>1.2</v>
      </c>
      <c r="V261" s="35">
        <f>V260*B261/100</f>
        <v>194</v>
      </c>
      <c r="W261" s="35">
        <f>W260*B261/100</f>
        <v>22</v>
      </c>
      <c r="X261" s="35">
        <f>X260*B261/100</f>
        <v>18</v>
      </c>
      <c r="Y261" s="35">
        <f>Y260*B261/100</f>
        <v>80</v>
      </c>
      <c r="Z261" s="35">
        <f>Z260*B261/100</f>
        <v>1.4</v>
      </c>
      <c r="AA261" s="35">
        <f>AA260*B261/100</f>
        <v>0.6</v>
      </c>
      <c r="AB261" s="35">
        <f>AB260*B261/100</f>
        <v>4</v>
      </c>
    </row>
    <row r="262" spans="1:28" x14ac:dyDescent="0.25">
      <c r="A262" s="9"/>
      <c r="B262" s="10" t="s">
        <v>111</v>
      </c>
      <c r="C262" s="10">
        <v>0</v>
      </c>
      <c r="D262" s="10">
        <v>0</v>
      </c>
      <c r="E262" s="19">
        <v>261</v>
      </c>
      <c r="F262" s="19">
        <v>23.6</v>
      </c>
      <c r="G262" s="19">
        <v>18.5</v>
      </c>
      <c r="H262" s="19">
        <v>3.32</v>
      </c>
      <c r="I262" s="19">
        <v>0</v>
      </c>
      <c r="J262" s="12">
        <f>(J263/B263)*100</f>
        <v>0</v>
      </c>
      <c r="K262" s="19">
        <v>0</v>
      </c>
      <c r="L262" s="20">
        <v>0</v>
      </c>
      <c r="M262" s="20">
        <v>18</v>
      </c>
      <c r="N262" s="20">
        <v>0.21</v>
      </c>
      <c r="O262" s="20">
        <v>0.08</v>
      </c>
      <c r="P262" s="20">
        <v>7.8</v>
      </c>
      <c r="Q262" s="20">
        <v>0</v>
      </c>
      <c r="R262" s="20">
        <v>2.1</v>
      </c>
      <c r="S262" s="20">
        <v>6</v>
      </c>
      <c r="T262" s="20">
        <v>48</v>
      </c>
      <c r="U262" s="13">
        <f t="shared" si="42"/>
        <v>0.12</v>
      </c>
      <c r="V262" s="20">
        <v>402</v>
      </c>
      <c r="W262" s="20">
        <v>11</v>
      </c>
      <c r="X262" s="20">
        <v>29</v>
      </c>
      <c r="Y262" s="20">
        <v>254</v>
      </c>
      <c r="Z262" s="20">
        <v>0.3</v>
      </c>
      <c r="AA262" s="20">
        <v>0.5</v>
      </c>
      <c r="AB262" s="20">
        <v>20</v>
      </c>
    </row>
    <row r="263" spans="1:28" x14ac:dyDescent="0.25">
      <c r="A263" s="32"/>
      <c r="B263" s="33">
        <v>120</v>
      </c>
      <c r="C263" s="33">
        <v>0</v>
      </c>
      <c r="D263" s="33">
        <v>0</v>
      </c>
      <c r="E263" s="34">
        <f>E262*B263/100</f>
        <v>313.2</v>
      </c>
      <c r="F263" s="34">
        <f>F262*B263/100</f>
        <v>28.32</v>
      </c>
      <c r="G263" s="34">
        <f>G262*B263/100</f>
        <v>22.2</v>
      </c>
      <c r="H263" s="34">
        <f>H262*B263/100</f>
        <v>3.984</v>
      </c>
      <c r="I263" s="34">
        <f>I262*B263/100</f>
        <v>0</v>
      </c>
      <c r="J263" s="34">
        <v>0</v>
      </c>
      <c r="K263" s="34">
        <f>K262*B263/100</f>
        <v>0</v>
      </c>
      <c r="L263" s="35">
        <f>L262*B263/100</f>
        <v>0</v>
      </c>
      <c r="M263" s="35">
        <f>M262*B263/100</f>
        <v>21.6</v>
      </c>
      <c r="N263" s="35">
        <f>N262*B263/100</f>
        <v>0.252</v>
      </c>
      <c r="O263" s="35">
        <f>O262*B263/100</f>
        <v>9.6000000000000002E-2</v>
      </c>
      <c r="P263" s="35">
        <f>P262*B263/100</f>
        <v>9.36</v>
      </c>
      <c r="Q263" s="35">
        <f>Q262*B263/100</f>
        <v>0</v>
      </c>
      <c r="R263" s="35">
        <f>R262*B263/100</f>
        <v>2.52</v>
      </c>
      <c r="S263" s="35">
        <f>S262*B263/100</f>
        <v>7.2</v>
      </c>
      <c r="T263" s="35">
        <f>T262*B263/100</f>
        <v>57.6</v>
      </c>
      <c r="U263" s="35">
        <f t="shared" si="42"/>
        <v>0.14399999999999999</v>
      </c>
      <c r="V263" s="35">
        <f>V262*B263/100</f>
        <v>482.4</v>
      </c>
      <c r="W263" s="35">
        <f>W262*B263/100</f>
        <v>13.2</v>
      </c>
      <c r="X263" s="35">
        <f>X262*B263/100</f>
        <v>34.799999999999997</v>
      </c>
      <c r="Y263" s="35">
        <f>Y262*B263/100</f>
        <v>304.8</v>
      </c>
      <c r="Z263" s="35">
        <f>Z262*B263/100</f>
        <v>0.36</v>
      </c>
      <c r="AA263" s="35">
        <f>AA262*B263/100</f>
        <v>0.6</v>
      </c>
      <c r="AB263" s="35">
        <f>AB262*B263/100</f>
        <v>24</v>
      </c>
    </row>
    <row r="264" spans="1:28" x14ac:dyDescent="0.25">
      <c r="A264" s="9"/>
      <c r="B264" s="10" t="s">
        <v>112</v>
      </c>
      <c r="C264" s="10">
        <v>0</v>
      </c>
      <c r="D264" s="10">
        <v>0</v>
      </c>
      <c r="E264" s="19">
        <v>741</v>
      </c>
      <c r="F264" s="19">
        <v>0.6</v>
      </c>
      <c r="G264" s="19">
        <v>81.8</v>
      </c>
      <c r="H264" s="19">
        <v>52.93</v>
      </c>
      <c r="I264" s="19">
        <v>0.7</v>
      </c>
      <c r="J264" s="12">
        <f>(J265/B265)*100</f>
        <v>0.70000000000000007</v>
      </c>
      <c r="K264" s="19">
        <v>0</v>
      </c>
      <c r="L264" s="20">
        <v>0</v>
      </c>
      <c r="M264" s="20">
        <v>910</v>
      </c>
      <c r="N264" s="20">
        <v>0</v>
      </c>
      <c r="O264" s="20">
        <v>7.0000000000000007E-2</v>
      </c>
      <c r="P264" s="20">
        <v>0</v>
      </c>
      <c r="Q264" s="20">
        <v>0</v>
      </c>
      <c r="R264" s="20">
        <v>0.3</v>
      </c>
      <c r="S264" s="20">
        <v>0</v>
      </c>
      <c r="T264" s="20">
        <v>606</v>
      </c>
      <c r="U264" s="13">
        <f t="shared" si="42"/>
        <v>1.5149999999999999</v>
      </c>
      <c r="V264" s="20">
        <v>29</v>
      </c>
      <c r="W264" s="20">
        <v>18</v>
      </c>
      <c r="X264" s="20">
        <v>2</v>
      </c>
      <c r="Y264" s="20">
        <v>23</v>
      </c>
      <c r="Z264" s="20">
        <v>0</v>
      </c>
      <c r="AA264" s="20">
        <v>0.1</v>
      </c>
      <c r="AB264" s="20">
        <v>0</v>
      </c>
    </row>
    <row r="265" spans="1:28" x14ac:dyDescent="0.25">
      <c r="A265" s="32"/>
      <c r="B265" s="32">
        <v>10</v>
      </c>
      <c r="C265" s="33">
        <v>0</v>
      </c>
      <c r="D265" s="33">
        <v>0</v>
      </c>
      <c r="E265" s="34">
        <f>E264*B265/100</f>
        <v>74.099999999999994</v>
      </c>
      <c r="F265" s="34">
        <f>F264*B265/100</f>
        <v>0.06</v>
      </c>
      <c r="G265" s="34">
        <f>G264*B265/100</f>
        <v>8.18</v>
      </c>
      <c r="H265" s="34">
        <f>H264*B265/100</f>
        <v>5.2929999999999993</v>
      </c>
      <c r="I265" s="34">
        <f>I264*B265/100</f>
        <v>7.0000000000000007E-2</v>
      </c>
      <c r="J265" s="34">
        <f>I265</f>
        <v>7.0000000000000007E-2</v>
      </c>
      <c r="K265" s="34">
        <f>K264*B265/100</f>
        <v>0</v>
      </c>
      <c r="L265" s="35">
        <f>L264*B265/100</f>
        <v>0</v>
      </c>
      <c r="M265" s="35">
        <f>M264*B265/100</f>
        <v>91</v>
      </c>
      <c r="N265" s="35">
        <f>N264*B265/100</f>
        <v>0</v>
      </c>
      <c r="O265" s="35">
        <f>O264*B265/100</f>
        <v>7.000000000000001E-3</v>
      </c>
      <c r="P265" s="35">
        <f>P264*B265/100</f>
        <v>0</v>
      </c>
      <c r="Q265" s="35">
        <f>Q264*B265/100</f>
        <v>0</v>
      </c>
      <c r="R265" s="35">
        <f>R264*B265/100</f>
        <v>0.03</v>
      </c>
      <c r="S265" s="35">
        <f>S264*B265/100</f>
        <v>0</v>
      </c>
      <c r="T265" s="35">
        <f>T264*B265/100</f>
        <v>60.6</v>
      </c>
      <c r="U265" s="35">
        <f t="shared" si="42"/>
        <v>0.1515</v>
      </c>
      <c r="V265" s="35">
        <f>V264*B265/100</f>
        <v>2.9</v>
      </c>
      <c r="W265" s="35">
        <f>W264*B265/100</f>
        <v>1.8</v>
      </c>
      <c r="X265" s="35">
        <f>X264*B265/100</f>
        <v>0.2</v>
      </c>
      <c r="Y265" s="35">
        <f>Y264*B265/100</f>
        <v>2.2999999999999998</v>
      </c>
      <c r="Z265" s="35">
        <f>Z264*B265/100</f>
        <v>0</v>
      </c>
      <c r="AA265" s="35">
        <f>AA264*B265/100</f>
        <v>0.01</v>
      </c>
      <c r="AB265" s="35">
        <f>AB264*B265/100</f>
        <v>0</v>
      </c>
    </row>
    <row r="266" spans="1:28" x14ac:dyDescent="0.25">
      <c r="A266" s="9"/>
      <c r="B266" s="10" t="s">
        <v>113</v>
      </c>
      <c r="C266" s="10">
        <v>0</v>
      </c>
      <c r="D266" s="10">
        <v>0</v>
      </c>
      <c r="E266" s="19">
        <v>899</v>
      </c>
      <c r="F266" s="19">
        <v>0</v>
      </c>
      <c r="G266" s="19">
        <v>99.9</v>
      </c>
      <c r="H266" s="19">
        <v>14.3</v>
      </c>
      <c r="I266" s="19">
        <v>0</v>
      </c>
      <c r="J266" s="12">
        <f>(J267/B267)*100</f>
        <v>0</v>
      </c>
      <c r="K266" s="19">
        <v>0</v>
      </c>
      <c r="L266" s="20">
        <v>0</v>
      </c>
      <c r="M266" s="20">
        <v>0</v>
      </c>
      <c r="N266" s="20">
        <v>0</v>
      </c>
      <c r="O266" s="20">
        <v>0</v>
      </c>
      <c r="P266" s="20">
        <v>0</v>
      </c>
      <c r="Q266" s="20">
        <v>0</v>
      </c>
      <c r="R266" s="20">
        <v>0</v>
      </c>
      <c r="S266" s="20">
        <v>0</v>
      </c>
      <c r="T266" s="20">
        <v>0</v>
      </c>
      <c r="U266" s="13">
        <f t="shared" si="42"/>
        <v>0</v>
      </c>
      <c r="V266" s="20">
        <v>0</v>
      </c>
      <c r="W266" s="20">
        <v>0</v>
      </c>
      <c r="X266" s="20">
        <v>0</v>
      </c>
      <c r="Y266" s="20">
        <v>0</v>
      </c>
      <c r="Z266" s="20">
        <v>0.4</v>
      </c>
      <c r="AA266" s="20">
        <v>0</v>
      </c>
      <c r="AB266" s="20">
        <v>0</v>
      </c>
    </row>
    <row r="267" spans="1:28" x14ac:dyDescent="0.25">
      <c r="A267" s="32"/>
      <c r="B267" s="32">
        <v>10</v>
      </c>
      <c r="C267" s="33">
        <v>0</v>
      </c>
      <c r="D267" s="33">
        <v>0</v>
      </c>
      <c r="E267" s="34">
        <f>E266*B267/100</f>
        <v>89.9</v>
      </c>
      <c r="F267" s="34">
        <f>F266*B267/100</f>
        <v>0</v>
      </c>
      <c r="G267" s="34">
        <f>G266*B267/100</f>
        <v>9.99</v>
      </c>
      <c r="H267" s="34">
        <f>H266*B267/100</f>
        <v>1.43</v>
      </c>
      <c r="I267" s="34">
        <f>I266*B267/100</f>
        <v>0</v>
      </c>
      <c r="J267" s="34">
        <v>0</v>
      </c>
      <c r="K267" s="34">
        <f>K266*B267/100</f>
        <v>0</v>
      </c>
      <c r="L267" s="35">
        <f>L266*B267/100</f>
        <v>0</v>
      </c>
      <c r="M267" s="35">
        <f>M266*B267/100</f>
        <v>0</v>
      </c>
      <c r="N267" s="35">
        <f>N266*B267/100</f>
        <v>0</v>
      </c>
      <c r="O267" s="35">
        <f>O266*B267/100</f>
        <v>0</v>
      </c>
      <c r="P267" s="35">
        <f>P266*B267/100</f>
        <v>0</v>
      </c>
      <c r="Q267" s="35">
        <f>Q266*B267/100</f>
        <v>0</v>
      </c>
      <c r="R267" s="35">
        <f>R266*B267/100</f>
        <v>0</v>
      </c>
      <c r="S267" s="35">
        <f>S266*B267/100</f>
        <v>0</v>
      </c>
      <c r="T267" s="35">
        <f>T266*B267/100</f>
        <v>0</v>
      </c>
      <c r="U267" s="35">
        <f t="shared" si="42"/>
        <v>0</v>
      </c>
      <c r="V267" s="35">
        <f>V266*B267/100</f>
        <v>0</v>
      </c>
      <c r="W267" s="35">
        <f>W266*B267/100</f>
        <v>0</v>
      </c>
      <c r="X267" s="35">
        <f>X266*B267/100</f>
        <v>0</v>
      </c>
      <c r="Y267" s="35">
        <f>Y266*B267/100</f>
        <v>0</v>
      </c>
      <c r="Z267" s="35">
        <f>Z266*B267/100</f>
        <v>0.04</v>
      </c>
      <c r="AA267" s="35">
        <f>AA266*B267/100</f>
        <v>0</v>
      </c>
      <c r="AB267" s="35">
        <f>AB266*B267/100</f>
        <v>0</v>
      </c>
    </row>
    <row r="268" spans="1:28" x14ac:dyDescent="0.25">
      <c r="A268" s="9"/>
      <c r="B268" s="10" t="s">
        <v>114</v>
      </c>
      <c r="C268" s="10">
        <v>0</v>
      </c>
      <c r="D268" s="10">
        <v>0</v>
      </c>
      <c r="E268" s="19">
        <v>22</v>
      </c>
      <c r="F268" s="19">
        <v>1.8</v>
      </c>
      <c r="G268" s="19">
        <v>0.5</v>
      </c>
      <c r="H268" s="19">
        <v>0.1</v>
      </c>
      <c r="I268" s="19">
        <v>2.9</v>
      </c>
      <c r="J268" s="12">
        <f>(J269/B269)*100</f>
        <v>0.69599999999999995</v>
      </c>
      <c r="K268" s="19">
        <v>0</v>
      </c>
      <c r="L268" s="20">
        <v>2.4</v>
      </c>
      <c r="M268" s="20">
        <v>55</v>
      </c>
      <c r="N268" s="20">
        <v>0.06</v>
      </c>
      <c r="O268" s="20">
        <v>0.04</v>
      </c>
      <c r="P268" s="20">
        <v>0.4</v>
      </c>
      <c r="Q268" s="20">
        <v>11</v>
      </c>
      <c r="R268" s="20">
        <v>0</v>
      </c>
      <c r="S268" s="20">
        <v>57</v>
      </c>
      <c r="T268" s="20">
        <v>3</v>
      </c>
      <c r="U268" s="13">
        <f t="shared" si="42"/>
        <v>7.4999999999999997E-3</v>
      </c>
      <c r="V268" s="20">
        <v>180</v>
      </c>
      <c r="W268" s="20">
        <v>34</v>
      </c>
      <c r="X268" s="20">
        <v>16</v>
      </c>
      <c r="Y268" s="20">
        <v>42</v>
      </c>
      <c r="Z268" s="20">
        <v>1.1000000000000001</v>
      </c>
      <c r="AA268" s="20">
        <v>0.2</v>
      </c>
      <c r="AB268" s="20">
        <v>0</v>
      </c>
    </row>
    <row r="269" spans="1:28" x14ac:dyDescent="0.25">
      <c r="A269" s="32"/>
      <c r="B269" s="33">
        <v>90</v>
      </c>
      <c r="C269" s="33">
        <v>1</v>
      </c>
      <c r="D269" s="33">
        <v>90</v>
      </c>
      <c r="E269" s="34">
        <f>E268*B269/100</f>
        <v>19.8</v>
      </c>
      <c r="F269" s="34">
        <f>F268*B269/100</f>
        <v>1.62</v>
      </c>
      <c r="G269" s="34">
        <f>G268*B269/100</f>
        <v>0.45</v>
      </c>
      <c r="H269" s="34">
        <f>H268*B269/100</f>
        <v>0.09</v>
      </c>
      <c r="I269" s="34">
        <f>I268*B269/100</f>
        <v>2.61</v>
      </c>
      <c r="J269" s="34">
        <f>I269*0.24</f>
        <v>0.62639999999999996</v>
      </c>
      <c r="K269" s="34">
        <f>K268*B269/100</f>
        <v>0</v>
      </c>
      <c r="L269" s="35">
        <f>L268*B269/100</f>
        <v>2.16</v>
      </c>
      <c r="M269" s="35">
        <f>M268*B269/100</f>
        <v>49.5</v>
      </c>
      <c r="N269" s="35">
        <f>N268*B269/100</f>
        <v>5.3999999999999992E-2</v>
      </c>
      <c r="O269" s="35">
        <f>O268*B269/100</f>
        <v>3.6000000000000004E-2</v>
      </c>
      <c r="P269" s="35">
        <f>P268*B269/100</f>
        <v>0.36</v>
      </c>
      <c r="Q269" s="35">
        <f>Q268*B269/100</f>
        <v>9.9</v>
      </c>
      <c r="R269" s="35">
        <f>R268*B269/100</f>
        <v>0</v>
      </c>
      <c r="S269" s="35">
        <f>S268*B269/100</f>
        <v>51.3</v>
      </c>
      <c r="T269" s="35">
        <f>T268*B269/100</f>
        <v>2.7</v>
      </c>
      <c r="U269" s="35">
        <f t="shared" si="42"/>
        <v>6.7499999999999999E-3</v>
      </c>
      <c r="V269" s="35">
        <f>V268*B269/100</f>
        <v>162</v>
      </c>
      <c r="W269" s="35">
        <f>W268*B269/100</f>
        <v>30.6</v>
      </c>
      <c r="X269" s="35">
        <f>X268*B269/100</f>
        <v>14.4</v>
      </c>
      <c r="Y269" s="35">
        <f>Y268*B269/100</f>
        <v>37.799999999999997</v>
      </c>
      <c r="Z269" s="35">
        <f>Z268*B269/100</f>
        <v>0.9900000000000001</v>
      </c>
      <c r="AA269" s="35">
        <f>AA268*B269/100</f>
        <v>0.18</v>
      </c>
      <c r="AB269" s="35">
        <f>AB268*B269/100</f>
        <v>0</v>
      </c>
    </row>
    <row r="270" spans="1:28" x14ac:dyDescent="0.25">
      <c r="A270" s="9"/>
      <c r="B270" s="10" t="s">
        <v>67</v>
      </c>
      <c r="C270" s="10">
        <v>0</v>
      </c>
      <c r="D270" s="10">
        <v>0</v>
      </c>
      <c r="E270" s="19">
        <v>22</v>
      </c>
      <c r="F270" s="19">
        <v>0.4</v>
      </c>
      <c r="G270" s="19">
        <v>0.3</v>
      </c>
      <c r="H270" s="19">
        <v>0.1</v>
      </c>
      <c r="I270" s="19">
        <v>4.7</v>
      </c>
      <c r="J270" s="12">
        <f>(J271/B271)*100</f>
        <v>4.4649999999999999</v>
      </c>
      <c r="K270" s="19">
        <v>0</v>
      </c>
      <c r="L270" s="20">
        <v>2.2999999999999998</v>
      </c>
      <c r="M270" s="20">
        <v>1074</v>
      </c>
      <c r="N270" s="20">
        <v>0.03</v>
      </c>
      <c r="O270" s="20">
        <v>0.03</v>
      </c>
      <c r="P270" s="20">
        <v>0.3</v>
      </c>
      <c r="Q270" s="20">
        <v>2</v>
      </c>
      <c r="R270" s="20">
        <v>0</v>
      </c>
      <c r="S270" s="20">
        <v>15</v>
      </c>
      <c r="T270" s="20">
        <v>35</v>
      </c>
      <c r="U270" s="13">
        <f t="shared" si="42"/>
        <v>8.7499999999999994E-2</v>
      </c>
      <c r="V270" s="20">
        <v>110</v>
      </c>
      <c r="W270" s="20">
        <v>30</v>
      </c>
      <c r="X270" s="20">
        <v>5</v>
      </c>
      <c r="Y270" s="20">
        <v>19</v>
      </c>
      <c r="Z270" s="20">
        <v>0.3</v>
      </c>
      <c r="AA270" s="20">
        <v>0.1</v>
      </c>
      <c r="AB270" s="20">
        <v>1</v>
      </c>
    </row>
    <row r="271" spans="1:28" x14ac:dyDescent="0.25">
      <c r="A271" s="32"/>
      <c r="B271" s="33">
        <v>60</v>
      </c>
      <c r="C271" s="33">
        <v>0.75</v>
      </c>
      <c r="D271" s="33">
        <v>60</v>
      </c>
      <c r="E271" s="34">
        <f>E270*B271/100</f>
        <v>13.2</v>
      </c>
      <c r="F271" s="34">
        <f>F270*B271/100</f>
        <v>0.24</v>
      </c>
      <c r="G271" s="34">
        <f>G270*B271/100</f>
        <v>0.18</v>
      </c>
      <c r="H271" s="34">
        <f>H270*B271/100</f>
        <v>0.06</v>
      </c>
      <c r="I271" s="34">
        <f>I270*B271/100</f>
        <v>2.82</v>
      </c>
      <c r="J271" s="34">
        <f>I271*0.95</f>
        <v>2.6789999999999998</v>
      </c>
      <c r="K271" s="34">
        <f>K270*B271/100</f>
        <v>0</v>
      </c>
      <c r="L271" s="35">
        <f>L270*B271/100</f>
        <v>1.38</v>
      </c>
      <c r="M271" s="35">
        <f>M270*B271/100</f>
        <v>644.4</v>
      </c>
      <c r="N271" s="35">
        <f>N270*B271/100</f>
        <v>1.7999999999999999E-2</v>
      </c>
      <c r="O271" s="35">
        <f>O270*B271/100</f>
        <v>1.7999999999999999E-2</v>
      </c>
      <c r="P271" s="35">
        <f>P270*B271/100</f>
        <v>0.18</v>
      </c>
      <c r="Q271" s="35">
        <f>Q270*B271/100</f>
        <v>1.2</v>
      </c>
      <c r="R271" s="35">
        <f>R270*B271/100</f>
        <v>0</v>
      </c>
      <c r="S271" s="35">
        <f>S270*B271/100</f>
        <v>9</v>
      </c>
      <c r="T271" s="35">
        <f>T270*B271/100</f>
        <v>21</v>
      </c>
      <c r="U271" s="35">
        <f t="shared" si="42"/>
        <v>5.2499999999999998E-2</v>
      </c>
      <c r="V271" s="35">
        <f>V270*B271/100</f>
        <v>66</v>
      </c>
      <c r="W271" s="35">
        <f>W270*B271/100</f>
        <v>18</v>
      </c>
      <c r="X271" s="35">
        <f>X270*B271/100</f>
        <v>3</v>
      </c>
      <c r="Y271" s="35">
        <f>Y270*B271/100</f>
        <v>11.4</v>
      </c>
      <c r="Z271" s="35">
        <f>Z270*B271/100</f>
        <v>0.18</v>
      </c>
      <c r="AA271" s="35">
        <f>AA270*B271/100</f>
        <v>0.06</v>
      </c>
      <c r="AB271" s="35">
        <f>AB270*B271/100</f>
        <v>0.6</v>
      </c>
    </row>
    <row r="272" spans="1:28" x14ac:dyDescent="0.25">
      <c r="A272" s="9"/>
      <c r="B272" s="10" t="s">
        <v>115</v>
      </c>
      <c r="C272" s="10">
        <v>0</v>
      </c>
      <c r="D272" s="10">
        <v>0</v>
      </c>
      <c r="E272" s="19">
        <v>72</v>
      </c>
      <c r="F272" s="19">
        <v>1.8</v>
      </c>
      <c r="G272" s="19">
        <v>0.1</v>
      </c>
      <c r="H272" s="19">
        <v>0.02</v>
      </c>
      <c r="I272" s="19">
        <v>17</v>
      </c>
      <c r="J272" s="12">
        <f>(J273/B273)*100</f>
        <v>0.68</v>
      </c>
      <c r="K272" s="19">
        <v>0</v>
      </c>
      <c r="L272" s="20">
        <v>1.2</v>
      </c>
      <c r="M272" s="20">
        <v>0</v>
      </c>
      <c r="N272" s="20">
        <v>0.18</v>
      </c>
      <c r="O272" s="20">
        <v>0.01</v>
      </c>
      <c r="P272" s="20">
        <v>0.5</v>
      </c>
      <c r="Q272" s="20">
        <v>6</v>
      </c>
      <c r="R272" s="20">
        <v>0</v>
      </c>
      <c r="S272" s="20">
        <v>19</v>
      </c>
      <c r="T272" s="20">
        <v>7</v>
      </c>
      <c r="U272" s="13">
        <f t="shared" si="42"/>
        <v>1.7500000000000002E-2</v>
      </c>
      <c r="V272" s="20">
        <v>280</v>
      </c>
      <c r="W272" s="20">
        <v>5</v>
      </c>
      <c r="X272" s="20">
        <v>14</v>
      </c>
      <c r="Y272" s="20">
        <v>31</v>
      </c>
      <c r="Z272" s="20">
        <v>0.4</v>
      </c>
      <c r="AA272" s="20">
        <v>0.3</v>
      </c>
      <c r="AB272" s="20">
        <v>1</v>
      </c>
    </row>
    <row r="273" spans="1:28" x14ac:dyDescent="0.25">
      <c r="A273" s="32"/>
      <c r="B273" s="32">
        <v>200</v>
      </c>
      <c r="C273" s="33">
        <v>0</v>
      </c>
      <c r="D273" s="33">
        <v>0</v>
      </c>
      <c r="E273" s="34">
        <f>E272*B273/100</f>
        <v>144</v>
      </c>
      <c r="F273" s="34">
        <f>F272*B273/100</f>
        <v>3.6</v>
      </c>
      <c r="G273" s="34">
        <f>G272*B273/100</f>
        <v>0.2</v>
      </c>
      <c r="H273" s="34">
        <f>H272*B273/100</f>
        <v>0.04</v>
      </c>
      <c r="I273" s="34">
        <f>I272*B273/100</f>
        <v>34</v>
      </c>
      <c r="J273" s="34">
        <f>I273*0.04</f>
        <v>1.36</v>
      </c>
      <c r="K273" s="34">
        <f>K272*B273/100</f>
        <v>0</v>
      </c>
      <c r="L273" s="35">
        <f>L272*B273/100</f>
        <v>2.4</v>
      </c>
      <c r="M273" s="35">
        <f>M272*B273/100</f>
        <v>0</v>
      </c>
      <c r="N273" s="35">
        <f>N272*B273/100</f>
        <v>0.36</v>
      </c>
      <c r="O273" s="35">
        <f>O272*B273/100</f>
        <v>0.02</v>
      </c>
      <c r="P273" s="35">
        <f>P272*B273/100</f>
        <v>1</v>
      </c>
      <c r="Q273" s="35">
        <f>Q272*B273/100</f>
        <v>12</v>
      </c>
      <c r="R273" s="35">
        <f>R272*B273/100</f>
        <v>0</v>
      </c>
      <c r="S273" s="35">
        <f>S272*B273/100</f>
        <v>38</v>
      </c>
      <c r="T273" s="35">
        <f>T272*B273/100</f>
        <v>14</v>
      </c>
      <c r="U273" s="35">
        <f t="shared" si="42"/>
        <v>3.5000000000000003E-2</v>
      </c>
      <c r="V273" s="35">
        <f>V272*B273/100</f>
        <v>560</v>
      </c>
      <c r="W273" s="35">
        <f>W272*B273/100</f>
        <v>10</v>
      </c>
      <c r="X273" s="35">
        <f>X272*B273/100</f>
        <v>28</v>
      </c>
      <c r="Y273" s="35">
        <f>Y272*B273/100</f>
        <v>62</v>
      </c>
      <c r="Z273" s="35">
        <f>Z272*B273/100</f>
        <v>0.8</v>
      </c>
      <c r="AA273" s="35">
        <f>AA272*B273/100</f>
        <v>0.6</v>
      </c>
      <c r="AB273" s="35">
        <f>AB272*B273/100</f>
        <v>2</v>
      </c>
    </row>
    <row r="274" spans="1:28" hidden="1" x14ac:dyDescent="0.25">
      <c r="A274" s="9"/>
      <c r="B274" s="10" t="s">
        <v>116</v>
      </c>
      <c r="C274" s="10">
        <v>0</v>
      </c>
      <c r="D274" s="10">
        <v>0</v>
      </c>
      <c r="E274" s="19">
        <v>165</v>
      </c>
      <c r="F274" s="19">
        <v>4.5999999999999996</v>
      </c>
      <c r="G274" s="19">
        <v>4.5</v>
      </c>
      <c r="H274" s="19">
        <v>1.48</v>
      </c>
      <c r="I274" s="19">
        <v>28.4</v>
      </c>
      <c r="J274" s="19"/>
      <c r="K274" s="19">
        <v>15.8</v>
      </c>
      <c r="L274" s="20">
        <v>1</v>
      </c>
      <c r="M274" s="20">
        <v>29</v>
      </c>
      <c r="N274" s="20">
        <v>0.12</v>
      </c>
      <c r="O274" s="20">
        <v>0.14000000000000001</v>
      </c>
      <c r="P274" s="20">
        <v>0.5</v>
      </c>
      <c r="Q274" s="20">
        <v>0.5</v>
      </c>
      <c r="R274" s="20">
        <v>0</v>
      </c>
      <c r="S274" s="20">
        <v>7</v>
      </c>
      <c r="T274" s="20">
        <v>151</v>
      </c>
      <c r="U274" s="13">
        <f t="shared" si="42"/>
        <v>0.3775</v>
      </c>
      <c r="V274" s="20">
        <v>165</v>
      </c>
      <c r="W274" s="20">
        <v>78</v>
      </c>
      <c r="X274" s="20">
        <v>13</v>
      </c>
      <c r="Y274" s="20">
        <v>100</v>
      </c>
      <c r="Z274" s="20">
        <v>0.4</v>
      </c>
      <c r="AA274" s="20">
        <v>0.5</v>
      </c>
      <c r="AB274" s="20">
        <v>2</v>
      </c>
    </row>
    <row r="275" spans="1:28" hidden="1" x14ac:dyDescent="0.25">
      <c r="A275" s="32"/>
      <c r="B275" s="33">
        <v>0</v>
      </c>
      <c r="C275" s="33">
        <v>0</v>
      </c>
      <c r="D275" s="33">
        <v>0</v>
      </c>
      <c r="E275" s="34">
        <f>E274*B275/100</f>
        <v>0</v>
      </c>
      <c r="F275" s="34">
        <f>F274*B275/100</f>
        <v>0</v>
      </c>
      <c r="G275" s="34">
        <f>G274*B275/100</f>
        <v>0</v>
      </c>
      <c r="H275" s="34">
        <f>H274*B275/100</f>
        <v>0</v>
      </c>
      <c r="I275" s="34">
        <f>I274*B275/100</f>
        <v>0</v>
      </c>
      <c r="J275" s="34"/>
      <c r="K275" s="34">
        <f>K274*B275/100</f>
        <v>0</v>
      </c>
      <c r="L275" s="35">
        <f>L274*B275/100</f>
        <v>0</v>
      </c>
      <c r="M275" s="35">
        <f>M274*B275/100</f>
        <v>0</v>
      </c>
      <c r="N275" s="35">
        <f>N274*B275/100</f>
        <v>0</v>
      </c>
      <c r="O275" s="35">
        <f>O274*B275/100</f>
        <v>0</v>
      </c>
      <c r="P275" s="35">
        <f>P274*B275/100</f>
        <v>0</v>
      </c>
      <c r="Q275" s="35">
        <f>Q274*B275/100</f>
        <v>0</v>
      </c>
      <c r="R275" s="35">
        <f>R274*B275/100</f>
        <v>0</v>
      </c>
      <c r="S275" s="35">
        <f>S274*B275/100</f>
        <v>0</v>
      </c>
      <c r="T275" s="35">
        <f>T274*B275/100</f>
        <v>0</v>
      </c>
      <c r="U275" s="35">
        <f t="shared" si="42"/>
        <v>0</v>
      </c>
      <c r="V275" s="35">
        <f>V274*B275/100</f>
        <v>0</v>
      </c>
      <c r="W275" s="35">
        <f>W274*B275/100</f>
        <v>0</v>
      </c>
      <c r="X275" s="35">
        <f>X274*B275/100</f>
        <v>0</v>
      </c>
      <c r="Y275" s="35">
        <f>Y274*B275/100</f>
        <v>0</v>
      </c>
      <c r="Z275" s="35">
        <f>Z274*B275/100</f>
        <v>0</v>
      </c>
      <c r="AA275" s="35">
        <f>AA274*B275/100</f>
        <v>0</v>
      </c>
      <c r="AB275" s="35">
        <f>AB274*B275/100</f>
        <v>0</v>
      </c>
    </row>
    <row r="276" spans="1:28" x14ac:dyDescent="0.25">
      <c r="A276" s="21" t="s">
        <v>34</v>
      </c>
      <c r="B276" s="22">
        <f t="shared" ref="B276:AB276" si="43">B261+B263+B265+B267+B269+B271+B273+B275</f>
        <v>690</v>
      </c>
      <c r="C276" s="22">
        <f t="shared" si="43"/>
        <v>1.75</v>
      </c>
      <c r="D276" s="22">
        <f t="shared" si="43"/>
        <v>150</v>
      </c>
      <c r="E276" s="23">
        <f t="shared" si="43"/>
        <v>748.19999999999993</v>
      </c>
      <c r="F276" s="23">
        <f t="shared" si="43"/>
        <v>40.040000000000006</v>
      </c>
      <c r="G276" s="23">
        <f t="shared" si="43"/>
        <v>41.6</v>
      </c>
      <c r="H276" s="23">
        <f t="shared" si="43"/>
        <v>11.056999999999999</v>
      </c>
      <c r="I276" s="23">
        <f t="shared" si="43"/>
        <v>57.1</v>
      </c>
      <c r="J276" s="23">
        <f t="shared" si="43"/>
        <v>7.9034000000000004</v>
      </c>
      <c r="K276" s="23">
        <f t="shared" si="43"/>
        <v>1.2</v>
      </c>
      <c r="L276" s="24">
        <f t="shared" si="43"/>
        <v>8.34</v>
      </c>
      <c r="M276" s="24">
        <f t="shared" si="43"/>
        <v>808.5</v>
      </c>
      <c r="N276" s="24">
        <f t="shared" si="43"/>
        <v>0.70399999999999996</v>
      </c>
      <c r="O276" s="24">
        <f t="shared" si="43"/>
        <v>0.217</v>
      </c>
      <c r="P276" s="24">
        <f t="shared" si="43"/>
        <v>17.3</v>
      </c>
      <c r="Q276" s="24">
        <f t="shared" si="43"/>
        <v>23.5</v>
      </c>
      <c r="R276" s="24">
        <f t="shared" si="43"/>
        <v>2.5499999999999998</v>
      </c>
      <c r="S276" s="24">
        <f t="shared" si="43"/>
        <v>137.5</v>
      </c>
      <c r="T276" s="24">
        <f t="shared" si="43"/>
        <v>635.90000000000009</v>
      </c>
      <c r="U276" s="24">
        <f t="shared" si="43"/>
        <v>1.5897499999999998</v>
      </c>
      <c r="V276" s="24">
        <f t="shared" si="43"/>
        <v>1467.3</v>
      </c>
      <c r="W276" s="24">
        <f t="shared" si="43"/>
        <v>95.6</v>
      </c>
      <c r="X276" s="24">
        <f t="shared" si="43"/>
        <v>98.4</v>
      </c>
      <c r="Y276" s="24">
        <f t="shared" si="43"/>
        <v>498.3</v>
      </c>
      <c r="Z276" s="24">
        <f t="shared" si="43"/>
        <v>3.7700000000000005</v>
      </c>
      <c r="AA276" s="24">
        <f t="shared" si="43"/>
        <v>2.0499999999999998</v>
      </c>
      <c r="AB276" s="24">
        <f t="shared" si="43"/>
        <v>30.6</v>
      </c>
    </row>
    <row r="277" spans="1:28" x14ac:dyDescent="0.25">
      <c r="A277" s="9" t="s">
        <v>47</v>
      </c>
      <c r="B277" s="10"/>
      <c r="C277" s="10"/>
      <c r="D277" s="10"/>
      <c r="E277" s="12"/>
      <c r="F277" s="12"/>
      <c r="G277" s="12"/>
      <c r="H277" s="12"/>
      <c r="I277" s="12"/>
      <c r="J277" s="12"/>
      <c r="K277" s="12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</row>
    <row r="278" spans="1:28" x14ac:dyDescent="0.25">
      <c r="A278" s="9"/>
      <c r="B278" s="10" t="s">
        <v>101</v>
      </c>
      <c r="C278" s="10">
        <v>0</v>
      </c>
      <c r="D278" s="10">
        <v>0</v>
      </c>
      <c r="E278" s="19">
        <v>57</v>
      </c>
      <c r="F278" s="19">
        <v>0.4</v>
      </c>
      <c r="G278" s="19">
        <v>0.1</v>
      </c>
      <c r="H278" s="19">
        <v>0.04</v>
      </c>
      <c r="I278" s="19">
        <v>14.6</v>
      </c>
      <c r="J278" s="12">
        <f>(J279/B279)*100</f>
        <v>14.6</v>
      </c>
      <c r="K278" s="19">
        <v>0</v>
      </c>
      <c r="L278" s="20">
        <v>0.7</v>
      </c>
      <c r="M278" s="20">
        <v>3</v>
      </c>
      <c r="N278" s="20">
        <v>0.05</v>
      </c>
      <c r="O278" s="20">
        <v>0.01</v>
      </c>
      <c r="P278" s="20">
        <v>0.2</v>
      </c>
      <c r="Q278" s="20">
        <v>3</v>
      </c>
      <c r="R278" s="20">
        <v>0</v>
      </c>
      <c r="S278" s="20">
        <v>2</v>
      </c>
      <c r="T278" s="20">
        <v>2</v>
      </c>
      <c r="U278" s="13">
        <f t="shared" ref="U278:U287" si="44">T278*2.5/1000</f>
        <v>5.0000000000000001E-3</v>
      </c>
      <c r="V278" s="20">
        <v>200</v>
      </c>
      <c r="W278" s="20">
        <v>12</v>
      </c>
      <c r="X278" s="20">
        <v>7</v>
      </c>
      <c r="Y278" s="20">
        <v>17</v>
      </c>
      <c r="Z278" s="20">
        <v>0.3</v>
      </c>
      <c r="AA278" s="20">
        <v>0.1</v>
      </c>
      <c r="AB278" s="20">
        <v>1</v>
      </c>
    </row>
    <row r="279" spans="1:28" x14ac:dyDescent="0.25">
      <c r="A279" s="32"/>
      <c r="B279" s="33">
        <v>100</v>
      </c>
      <c r="C279" s="33">
        <v>1</v>
      </c>
      <c r="D279" s="33">
        <v>100</v>
      </c>
      <c r="E279" s="34">
        <f>E278*B279/100</f>
        <v>57</v>
      </c>
      <c r="F279" s="34">
        <f>F278*B279/100</f>
        <v>0.4</v>
      </c>
      <c r="G279" s="34">
        <f>G278*B279/100</f>
        <v>0.1</v>
      </c>
      <c r="H279" s="34">
        <f>H278*B279/100</f>
        <v>0.04</v>
      </c>
      <c r="I279" s="34">
        <f>I278*B279/100</f>
        <v>14.6</v>
      </c>
      <c r="J279" s="34">
        <v>14.6</v>
      </c>
      <c r="K279" s="34">
        <f>K278*B279/100</f>
        <v>0</v>
      </c>
      <c r="L279" s="35">
        <f>L278*B279/100</f>
        <v>0.7</v>
      </c>
      <c r="M279" s="35">
        <f>M278*B279/100</f>
        <v>3</v>
      </c>
      <c r="N279" s="35">
        <f>N278*B279/100</f>
        <v>0.05</v>
      </c>
      <c r="O279" s="35">
        <f>O278*B279/100</f>
        <v>0.01</v>
      </c>
      <c r="P279" s="35">
        <f>P278*B279/100</f>
        <v>0.2</v>
      </c>
      <c r="Q279" s="35">
        <f>Q278*B279/100</f>
        <v>3</v>
      </c>
      <c r="R279" s="35">
        <f>R278*B279/100</f>
        <v>0</v>
      </c>
      <c r="S279" s="35">
        <f>S278*B279/100</f>
        <v>2</v>
      </c>
      <c r="T279" s="35">
        <f>T278*B279/100</f>
        <v>2</v>
      </c>
      <c r="U279" s="35">
        <f t="shared" si="44"/>
        <v>5.0000000000000001E-3</v>
      </c>
      <c r="V279" s="35">
        <f>V278*B279/100</f>
        <v>200</v>
      </c>
      <c r="W279" s="35">
        <f>W278*B279/100</f>
        <v>12</v>
      </c>
      <c r="X279" s="35">
        <f>X278*B279/100</f>
        <v>7</v>
      </c>
      <c r="Y279" s="35">
        <f>Y278*B279/100</f>
        <v>17</v>
      </c>
      <c r="Z279" s="35">
        <f>Z278*B279/100</f>
        <v>0.3</v>
      </c>
      <c r="AA279" s="35">
        <f>AA278*B279/100</f>
        <v>0.1</v>
      </c>
      <c r="AB279" s="35">
        <f>AB278*B279/100</f>
        <v>1</v>
      </c>
    </row>
    <row r="280" spans="1:28" hidden="1" x14ac:dyDescent="0.25">
      <c r="A280" s="9"/>
      <c r="B280" s="52" t="s">
        <v>117</v>
      </c>
      <c r="C280" s="52">
        <v>0</v>
      </c>
      <c r="D280" s="52">
        <v>0</v>
      </c>
      <c r="E280" s="19">
        <v>473</v>
      </c>
      <c r="F280" s="19">
        <v>4.5</v>
      </c>
      <c r="G280" s="19">
        <v>18.3</v>
      </c>
      <c r="H280" s="19">
        <v>10.3</v>
      </c>
      <c r="I280" s="19">
        <v>77.3</v>
      </c>
      <c r="J280" s="19"/>
      <c r="K280" s="19">
        <v>59.6</v>
      </c>
      <c r="L280" s="20">
        <v>0.4</v>
      </c>
      <c r="M280" s="20">
        <v>38</v>
      </c>
      <c r="N280" s="20">
        <v>0.05</v>
      </c>
      <c r="O280" s="20">
        <v>0.2</v>
      </c>
      <c r="P280" s="20">
        <v>0.2</v>
      </c>
      <c r="Q280" s="20">
        <v>0</v>
      </c>
      <c r="R280" s="20">
        <v>0.4</v>
      </c>
      <c r="S280" s="20">
        <v>5</v>
      </c>
      <c r="T280" s="20">
        <v>150</v>
      </c>
      <c r="U280" s="13">
        <f t="shared" si="44"/>
        <v>0.375</v>
      </c>
      <c r="V280" s="20">
        <v>250</v>
      </c>
      <c r="W280" s="20">
        <v>95</v>
      </c>
      <c r="X280" s="20">
        <v>32</v>
      </c>
      <c r="Y280" s="20">
        <v>110</v>
      </c>
      <c r="Z280" s="20">
        <v>1.2</v>
      </c>
      <c r="AA280" s="20">
        <v>0.7</v>
      </c>
      <c r="AB280" s="20">
        <v>2</v>
      </c>
    </row>
    <row r="281" spans="1:28" hidden="1" x14ac:dyDescent="0.25">
      <c r="A281" s="32"/>
      <c r="B281" s="32">
        <v>0</v>
      </c>
      <c r="C281" s="33">
        <v>0</v>
      </c>
      <c r="D281" s="33">
        <v>0</v>
      </c>
      <c r="E281" s="34">
        <f>E280*B281/100</f>
        <v>0</v>
      </c>
      <c r="F281" s="34">
        <f>F280*B281/100</f>
        <v>0</v>
      </c>
      <c r="G281" s="34">
        <f>G280*B281/100</f>
        <v>0</v>
      </c>
      <c r="H281" s="34">
        <f>H280*B281/100</f>
        <v>0</v>
      </c>
      <c r="I281" s="34">
        <f>I280*B281/100</f>
        <v>0</v>
      </c>
      <c r="J281" s="34"/>
      <c r="K281" s="34">
        <f>K280*B281/100</f>
        <v>0</v>
      </c>
      <c r="L281" s="35">
        <f>L280*B281/100</f>
        <v>0</v>
      </c>
      <c r="M281" s="35">
        <f>M280*B281/100</f>
        <v>0</v>
      </c>
      <c r="N281" s="35">
        <f>N280*B281/100</f>
        <v>0</v>
      </c>
      <c r="O281" s="35">
        <f>O280*B281/100</f>
        <v>0</v>
      </c>
      <c r="P281" s="35">
        <f>P280*B281/100</f>
        <v>0</v>
      </c>
      <c r="Q281" s="35">
        <f>Q280*B281/100</f>
        <v>0</v>
      </c>
      <c r="R281" s="35">
        <f>R280*B281/100</f>
        <v>0</v>
      </c>
      <c r="S281" s="35">
        <f>S280*B281/100</f>
        <v>0</v>
      </c>
      <c r="T281" s="35">
        <f>T280*B281/100</f>
        <v>0</v>
      </c>
      <c r="U281" s="35">
        <f t="shared" si="44"/>
        <v>0</v>
      </c>
      <c r="V281" s="35">
        <f>V280*B281/100</f>
        <v>0</v>
      </c>
      <c r="W281" s="35">
        <f>W280*B281/100</f>
        <v>0</v>
      </c>
      <c r="X281" s="35">
        <f>X280*B281/100</f>
        <v>0</v>
      </c>
      <c r="Y281" s="35">
        <f>Y280*B281/100</f>
        <v>0</v>
      </c>
      <c r="Z281" s="35">
        <f>Z280*B281/100</f>
        <v>0</v>
      </c>
      <c r="AA281" s="35">
        <f>AA280*B281/100</f>
        <v>0</v>
      </c>
      <c r="AB281" s="35">
        <f>AB280*B281/100</f>
        <v>0</v>
      </c>
    </row>
    <row r="282" spans="1:28" x14ac:dyDescent="0.25">
      <c r="A282" s="9"/>
      <c r="B282" s="10" t="s">
        <v>51</v>
      </c>
      <c r="C282" s="10">
        <v>0</v>
      </c>
      <c r="D282" s="10">
        <v>0</v>
      </c>
      <c r="E282" s="19">
        <v>45</v>
      </c>
      <c r="F282" s="19">
        <v>3.4</v>
      </c>
      <c r="G282" s="19">
        <v>1.6</v>
      </c>
      <c r="H282" s="19">
        <v>1.01</v>
      </c>
      <c r="I282" s="19">
        <v>4.5999999999999996</v>
      </c>
      <c r="J282" s="19">
        <v>4.5999999999999996</v>
      </c>
      <c r="K282" s="19">
        <v>0</v>
      </c>
      <c r="L282" s="20">
        <v>0</v>
      </c>
      <c r="M282" s="20">
        <v>23</v>
      </c>
      <c r="N282" s="20">
        <v>0.03</v>
      </c>
      <c r="O282" s="20">
        <v>0.25</v>
      </c>
      <c r="P282" s="20">
        <v>0.1</v>
      </c>
      <c r="Q282" s="20">
        <v>2</v>
      </c>
      <c r="R282" s="20">
        <v>0.9</v>
      </c>
      <c r="S282" s="20">
        <v>12</v>
      </c>
      <c r="T282" s="20">
        <v>41</v>
      </c>
      <c r="U282" s="13">
        <f t="shared" si="44"/>
        <v>0.10249999999999999</v>
      </c>
      <c r="V282" s="20">
        <v>157</v>
      </c>
      <c r="W282" s="20">
        <v>120</v>
      </c>
      <c r="X282" s="20">
        <v>10</v>
      </c>
      <c r="Y282" s="20">
        <v>96</v>
      </c>
      <c r="Z282" s="20">
        <v>0</v>
      </c>
      <c r="AA282" s="20">
        <v>0.4</v>
      </c>
      <c r="AB282" s="20">
        <v>1</v>
      </c>
    </row>
    <row r="283" spans="1:28" x14ac:dyDescent="0.25">
      <c r="A283" s="32"/>
      <c r="B283" s="33">
        <v>125</v>
      </c>
      <c r="C283" s="33">
        <v>0</v>
      </c>
      <c r="D283" s="33">
        <v>0</v>
      </c>
      <c r="E283" s="34">
        <f>E282*B283/100</f>
        <v>56.25</v>
      </c>
      <c r="F283" s="34">
        <f>F282*B283/100</f>
        <v>4.25</v>
      </c>
      <c r="G283" s="34">
        <f>G282*B283/100</f>
        <v>2</v>
      </c>
      <c r="H283" s="34">
        <f>H282*B283/100</f>
        <v>1.2625</v>
      </c>
      <c r="I283" s="34">
        <f>I282*B283/100</f>
        <v>5.75</v>
      </c>
      <c r="J283" s="34">
        <f>I283</f>
        <v>5.75</v>
      </c>
      <c r="K283" s="34">
        <f>K282*B283/100</f>
        <v>0</v>
      </c>
      <c r="L283" s="35">
        <f>L282*B283/100</f>
        <v>0</v>
      </c>
      <c r="M283" s="35">
        <f>M282*B283/100</f>
        <v>28.75</v>
      </c>
      <c r="N283" s="35">
        <f>N282*B283/100</f>
        <v>3.7499999999999999E-2</v>
      </c>
      <c r="O283" s="35">
        <f>O282*B283/100</f>
        <v>0.3125</v>
      </c>
      <c r="P283" s="35">
        <f>P282*B283/100</f>
        <v>0.125</v>
      </c>
      <c r="Q283" s="35">
        <f>Q282*B283/100</f>
        <v>2.5</v>
      </c>
      <c r="R283" s="35">
        <f>R282*B283/100</f>
        <v>1.125</v>
      </c>
      <c r="S283" s="35">
        <f>S282*B283/100</f>
        <v>15</v>
      </c>
      <c r="T283" s="35">
        <f>T282*B283/100</f>
        <v>51.25</v>
      </c>
      <c r="U283" s="35">
        <f t="shared" si="44"/>
        <v>0.12812499999999999</v>
      </c>
      <c r="V283" s="35">
        <f>V282*B283/100</f>
        <v>196.25</v>
      </c>
      <c r="W283" s="35">
        <f>W282*B283/100</f>
        <v>150</v>
      </c>
      <c r="X283" s="35">
        <f>X282*B283/100</f>
        <v>12.5</v>
      </c>
      <c r="Y283" s="35">
        <f>Y282*B283/100</f>
        <v>120</v>
      </c>
      <c r="Z283" s="35">
        <f>Z282*B283/100</f>
        <v>0</v>
      </c>
      <c r="AA283" s="35">
        <f>AA282*B283/100</f>
        <v>0.5</v>
      </c>
      <c r="AB283" s="35">
        <f>AB282*B283/100</f>
        <v>1.25</v>
      </c>
    </row>
    <row r="284" spans="1:28" x14ac:dyDescent="0.25">
      <c r="A284" s="9"/>
      <c r="B284" s="10" t="s">
        <v>52</v>
      </c>
      <c r="C284" s="10">
        <v>0</v>
      </c>
      <c r="D284" s="10">
        <v>0</v>
      </c>
      <c r="E284" s="19">
        <v>0</v>
      </c>
      <c r="F284" s="19">
        <v>0</v>
      </c>
      <c r="G284" s="19">
        <v>0</v>
      </c>
      <c r="H284" s="19">
        <v>0</v>
      </c>
      <c r="I284" s="19">
        <v>0</v>
      </c>
      <c r="J284" s="19">
        <v>0</v>
      </c>
      <c r="K284" s="19">
        <v>0</v>
      </c>
      <c r="L284" s="20">
        <v>0</v>
      </c>
      <c r="M284" s="20">
        <v>0</v>
      </c>
      <c r="N284" s="20">
        <v>0</v>
      </c>
      <c r="O284" s="20">
        <v>0</v>
      </c>
      <c r="P284" s="20">
        <v>0</v>
      </c>
      <c r="Q284" s="20">
        <v>0</v>
      </c>
      <c r="R284" s="20">
        <v>0</v>
      </c>
      <c r="S284" s="20">
        <v>5</v>
      </c>
      <c r="T284" s="20">
        <v>0</v>
      </c>
      <c r="U284" s="13">
        <f t="shared" si="44"/>
        <v>0</v>
      </c>
      <c r="V284" s="20">
        <v>35</v>
      </c>
      <c r="W284" s="20">
        <v>0</v>
      </c>
      <c r="X284" s="20">
        <v>2</v>
      </c>
      <c r="Y284" s="20">
        <v>3</v>
      </c>
      <c r="Z284" s="20">
        <v>0</v>
      </c>
      <c r="AA284" s="20">
        <v>0</v>
      </c>
      <c r="AB284" s="20">
        <v>0</v>
      </c>
    </row>
    <row r="285" spans="1:28" x14ac:dyDescent="0.25">
      <c r="A285" s="32"/>
      <c r="B285" s="33">
        <v>330</v>
      </c>
      <c r="C285" s="33">
        <v>0</v>
      </c>
      <c r="D285" s="33">
        <v>0</v>
      </c>
      <c r="E285" s="34">
        <f>E284*B285/100</f>
        <v>0</v>
      </c>
      <c r="F285" s="34">
        <f>F284*B285/100</f>
        <v>0</v>
      </c>
      <c r="G285" s="34">
        <f>G284*B285/100</f>
        <v>0</v>
      </c>
      <c r="H285" s="34">
        <f>H284*B285/100</f>
        <v>0</v>
      </c>
      <c r="I285" s="34">
        <f>I284*B285/100</f>
        <v>0</v>
      </c>
      <c r="J285" s="34">
        <v>0</v>
      </c>
      <c r="K285" s="34">
        <f>K284*B285/100</f>
        <v>0</v>
      </c>
      <c r="L285" s="35">
        <f>L284*B285/100</f>
        <v>0</v>
      </c>
      <c r="M285" s="35">
        <f>M284*B285/100</f>
        <v>0</v>
      </c>
      <c r="N285" s="35">
        <f>N284*B285/100</f>
        <v>0</v>
      </c>
      <c r="O285" s="35">
        <f>O284*B285/100</f>
        <v>0</v>
      </c>
      <c r="P285" s="35">
        <f>P284*B285/100</f>
        <v>0</v>
      </c>
      <c r="Q285" s="35">
        <f>Q284*B285/100</f>
        <v>0</v>
      </c>
      <c r="R285" s="35">
        <f>R284*B285/100</f>
        <v>0</v>
      </c>
      <c r="S285" s="35">
        <f>S284*B285/100</f>
        <v>16.5</v>
      </c>
      <c r="T285" s="35">
        <f>T284*B285/100</f>
        <v>0</v>
      </c>
      <c r="U285" s="35">
        <f t="shared" si="44"/>
        <v>0</v>
      </c>
      <c r="V285" s="35">
        <f>V284*B285/100</f>
        <v>115.5</v>
      </c>
      <c r="W285" s="35">
        <f>W284*B285/100</f>
        <v>0</v>
      </c>
      <c r="X285" s="35">
        <f>X284*B285/100</f>
        <v>6.6</v>
      </c>
      <c r="Y285" s="35">
        <f>Y284*B285/100</f>
        <v>9.9</v>
      </c>
      <c r="Z285" s="35">
        <f>Z284*B285/100</f>
        <v>0</v>
      </c>
      <c r="AA285" s="35">
        <f>AA284*B285/100</f>
        <v>0</v>
      </c>
      <c r="AB285" s="35">
        <f>AB284*B285/100</f>
        <v>0</v>
      </c>
    </row>
    <row r="286" spans="1:28" x14ac:dyDescent="0.25">
      <c r="A286" s="9"/>
      <c r="B286" s="10" t="s">
        <v>53</v>
      </c>
      <c r="C286" s="10">
        <v>0</v>
      </c>
      <c r="D286" s="10">
        <v>0</v>
      </c>
      <c r="E286" s="19">
        <v>100</v>
      </c>
      <c r="F286" s="19">
        <v>14.6</v>
      </c>
      <c r="G286" s="19">
        <v>0</v>
      </c>
      <c r="H286" s="19">
        <v>0</v>
      </c>
      <c r="I286" s="19">
        <v>11</v>
      </c>
      <c r="J286" s="19">
        <v>0</v>
      </c>
      <c r="K286" s="19">
        <v>0</v>
      </c>
      <c r="L286" s="20">
        <v>0</v>
      </c>
      <c r="M286" s="20">
        <v>0</v>
      </c>
      <c r="N286" s="20">
        <v>0.04</v>
      </c>
      <c r="O286" s="20">
        <v>0.21</v>
      </c>
      <c r="P286" s="20">
        <v>24.8</v>
      </c>
      <c r="Q286" s="20">
        <v>0</v>
      </c>
      <c r="R286" s="20">
        <v>0</v>
      </c>
      <c r="S286" s="20">
        <v>11</v>
      </c>
      <c r="T286" s="20">
        <v>81</v>
      </c>
      <c r="U286" s="13">
        <f t="shared" si="44"/>
        <v>0.20250000000000001</v>
      </c>
      <c r="V286" s="20">
        <v>3780</v>
      </c>
      <c r="W286" s="20">
        <v>140</v>
      </c>
      <c r="X286" s="20">
        <v>330</v>
      </c>
      <c r="Y286" s="20">
        <v>310</v>
      </c>
      <c r="Z286" s="20">
        <v>4.5999999999999996</v>
      </c>
      <c r="AA286" s="20">
        <v>1.1000000000000001</v>
      </c>
      <c r="AB286" s="20">
        <v>9</v>
      </c>
    </row>
    <row r="287" spans="1:28" x14ac:dyDescent="0.25">
      <c r="A287" s="32"/>
      <c r="B287" s="33">
        <v>6</v>
      </c>
      <c r="C287" s="33">
        <v>0</v>
      </c>
      <c r="D287" s="33">
        <v>0</v>
      </c>
      <c r="E287" s="34">
        <f>E286*B287/100</f>
        <v>6</v>
      </c>
      <c r="F287" s="34">
        <f>F286*B287/100</f>
        <v>0.87599999999999989</v>
      </c>
      <c r="G287" s="34">
        <f>G286*B287/100</f>
        <v>0</v>
      </c>
      <c r="H287" s="34">
        <f>H286*B287/100</f>
        <v>0</v>
      </c>
      <c r="I287" s="34">
        <f>I286*B287/100</f>
        <v>0.66</v>
      </c>
      <c r="J287" s="34">
        <v>0</v>
      </c>
      <c r="K287" s="34">
        <f>K286*B287/100</f>
        <v>0</v>
      </c>
      <c r="L287" s="35">
        <f>L286*B287/100</f>
        <v>0</v>
      </c>
      <c r="M287" s="35">
        <f>M286*B287/100</f>
        <v>0</v>
      </c>
      <c r="N287" s="35">
        <f>N286*B287/100</f>
        <v>2.3999999999999998E-3</v>
      </c>
      <c r="O287" s="35">
        <f>O286*B287/100</f>
        <v>1.26E-2</v>
      </c>
      <c r="P287" s="35">
        <f>P286*B287/100</f>
        <v>1.4880000000000002</v>
      </c>
      <c r="Q287" s="35">
        <f>Q286*B287/100</f>
        <v>0</v>
      </c>
      <c r="R287" s="35">
        <f>R286*B287/100</f>
        <v>0</v>
      </c>
      <c r="S287" s="35">
        <f>S286*B287/100</f>
        <v>0.66</v>
      </c>
      <c r="T287" s="35">
        <f>T286*B287/100</f>
        <v>4.8600000000000003</v>
      </c>
      <c r="U287" s="35">
        <f t="shared" si="44"/>
        <v>1.2150000000000001E-2</v>
      </c>
      <c r="V287" s="35">
        <f>V286*B287/100</f>
        <v>226.8</v>
      </c>
      <c r="W287" s="35">
        <f>W286*B287/100</f>
        <v>8.4</v>
      </c>
      <c r="X287" s="35">
        <f>X286*B287/100</f>
        <v>19.8</v>
      </c>
      <c r="Y287" s="35">
        <f>Y286*B287/100</f>
        <v>18.600000000000001</v>
      </c>
      <c r="Z287" s="35">
        <f>Z286*B287/100</f>
        <v>0.27599999999999997</v>
      </c>
      <c r="AA287" s="35">
        <f>AA286*B287/100</f>
        <v>6.6000000000000003E-2</v>
      </c>
      <c r="AB287" s="35">
        <f>AB286*B287/100</f>
        <v>0.54</v>
      </c>
    </row>
    <row r="288" spans="1:28" x14ac:dyDescent="0.25">
      <c r="A288" s="21" t="s">
        <v>34</v>
      </c>
      <c r="B288" s="22">
        <f>B279+B281+B283+B285+B287</f>
        <v>561</v>
      </c>
      <c r="C288" s="22">
        <f t="shared" ref="C288:Z288" si="45">C279+C281+C283+C285+C287</f>
        <v>1</v>
      </c>
      <c r="D288" s="22">
        <f t="shared" si="45"/>
        <v>100</v>
      </c>
      <c r="E288" s="23">
        <f>E279+E281+E283+E285+E287</f>
        <v>119.25</v>
      </c>
      <c r="F288" s="23">
        <f t="shared" si="45"/>
        <v>5.5259999999999998</v>
      </c>
      <c r="G288" s="23">
        <f t="shared" si="45"/>
        <v>2.1</v>
      </c>
      <c r="H288" s="23">
        <f>H279+H281+H283+H285+H287</f>
        <v>1.3025</v>
      </c>
      <c r="I288" s="23">
        <f t="shared" si="45"/>
        <v>21.01</v>
      </c>
      <c r="J288" s="23">
        <f t="shared" si="45"/>
        <v>20.350000000000001</v>
      </c>
      <c r="K288" s="23">
        <f>K279+K281+K283+K285+K287</f>
        <v>0</v>
      </c>
      <c r="L288" s="24">
        <f>L279+L281+L283+L285+L287</f>
        <v>0.7</v>
      </c>
      <c r="M288" s="24">
        <f t="shared" si="45"/>
        <v>31.75</v>
      </c>
      <c r="N288" s="24">
        <f t="shared" si="45"/>
        <v>8.9899999999999994E-2</v>
      </c>
      <c r="O288" s="24">
        <f t="shared" si="45"/>
        <v>0.33510000000000001</v>
      </c>
      <c r="P288" s="24">
        <f t="shared" si="45"/>
        <v>1.8130000000000002</v>
      </c>
      <c r="Q288" s="24">
        <f t="shared" si="45"/>
        <v>5.5</v>
      </c>
      <c r="R288" s="24">
        <f t="shared" si="45"/>
        <v>1.125</v>
      </c>
      <c r="S288" s="24">
        <f t="shared" si="45"/>
        <v>34.159999999999997</v>
      </c>
      <c r="T288" s="24">
        <f t="shared" si="45"/>
        <v>58.11</v>
      </c>
      <c r="U288" s="24">
        <f t="shared" si="45"/>
        <v>0.14527499999999999</v>
      </c>
      <c r="V288" s="24">
        <f t="shared" si="45"/>
        <v>738.55</v>
      </c>
      <c r="W288" s="24">
        <f t="shared" si="45"/>
        <v>170.4</v>
      </c>
      <c r="X288" s="24">
        <f t="shared" si="45"/>
        <v>45.900000000000006</v>
      </c>
      <c r="Y288" s="24">
        <f t="shared" si="45"/>
        <v>165.5</v>
      </c>
      <c r="Z288" s="24">
        <f t="shared" si="45"/>
        <v>0.57599999999999996</v>
      </c>
      <c r="AA288" s="24">
        <f>AA279+AA281+AA283+AA285+AA287</f>
        <v>0.66599999999999993</v>
      </c>
      <c r="AB288" s="24">
        <f>AB279+AB281+AB283+AB285+AB287</f>
        <v>2.79</v>
      </c>
    </row>
    <row r="289" spans="1:28" x14ac:dyDescent="0.25">
      <c r="A289" s="25" t="s">
        <v>54</v>
      </c>
      <c r="B289" s="37">
        <f t="shared" ref="B289:AB289" si="46">B242+B258+B276+B288</f>
        <v>1935</v>
      </c>
      <c r="C289" s="37">
        <f t="shared" si="46"/>
        <v>6.45</v>
      </c>
      <c r="D289" s="37">
        <f t="shared" si="46"/>
        <v>434</v>
      </c>
      <c r="E289" s="38">
        <f t="shared" si="46"/>
        <v>1807.8066666666664</v>
      </c>
      <c r="F289" s="38">
        <f t="shared" si="46"/>
        <v>81.00233333333334</v>
      </c>
      <c r="G289" s="38">
        <f t="shared" si="46"/>
        <v>71.473333333333329</v>
      </c>
      <c r="H289" s="38">
        <f t="shared" si="46"/>
        <v>22.618566666666663</v>
      </c>
      <c r="I289" s="38">
        <f t="shared" si="46"/>
        <v>224.5273333333333</v>
      </c>
      <c r="J289" s="38">
        <f t="shared" si="46"/>
        <v>99.694199999999995</v>
      </c>
      <c r="K289" s="38">
        <f t="shared" si="46"/>
        <v>29.145</v>
      </c>
      <c r="L289" s="26">
        <f t="shared" si="46"/>
        <v>20.09633333333333</v>
      </c>
      <c r="M289" s="26">
        <f t="shared" si="46"/>
        <v>1113.19</v>
      </c>
      <c r="N289" s="26">
        <f t="shared" si="46"/>
        <v>2.3933666666666671</v>
      </c>
      <c r="O289" s="26">
        <f t="shared" si="46"/>
        <v>2.4619666666666671</v>
      </c>
      <c r="P289" s="26">
        <f t="shared" si="46"/>
        <v>35.623000000000005</v>
      </c>
      <c r="Q289" s="26">
        <f t="shared" si="46"/>
        <v>110.14666666666666</v>
      </c>
      <c r="R289" s="26">
        <f t="shared" si="46"/>
        <v>6.24</v>
      </c>
      <c r="S289" s="26">
        <f t="shared" si="46"/>
        <v>399.92333333333329</v>
      </c>
      <c r="T289" s="26">
        <f t="shared" si="46"/>
        <v>1991.8366666666668</v>
      </c>
      <c r="U289" s="26">
        <f t="shared" si="46"/>
        <v>4.979591666666666</v>
      </c>
      <c r="V289" s="26">
        <f t="shared" si="46"/>
        <v>4136.0333333333338</v>
      </c>
      <c r="W289" s="26">
        <f t="shared" si="46"/>
        <v>943.44666666666672</v>
      </c>
      <c r="X289" s="26">
        <f t="shared" si="46"/>
        <v>313.34333333333336</v>
      </c>
      <c r="Y289" s="26">
        <f t="shared" si="46"/>
        <v>1425.6533333333332</v>
      </c>
      <c r="Z289" s="26">
        <f t="shared" si="46"/>
        <v>16.529666666666667</v>
      </c>
      <c r="AA289" s="26">
        <f t="shared" si="46"/>
        <v>7.4266666666666659</v>
      </c>
      <c r="AB289" s="26">
        <f t="shared" si="46"/>
        <v>57.81666666666667</v>
      </c>
    </row>
    <row r="290" spans="1:28" x14ac:dyDescent="0.25">
      <c r="A290" s="9" t="s">
        <v>118</v>
      </c>
      <c r="B290" s="10" t="s">
        <v>119</v>
      </c>
      <c r="C290" s="10"/>
      <c r="D290" s="10"/>
      <c r="E290" s="12"/>
      <c r="F290" s="12"/>
      <c r="G290" s="12"/>
      <c r="H290" s="12"/>
      <c r="I290" s="12"/>
      <c r="J290" s="12"/>
      <c r="K290" s="12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</row>
    <row r="291" spans="1:28" x14ac:dyDescent="0.25">
      <c r="A291" s="9" t="s">
        <v>27</v>
      </c>
      <c r="B291" s="10"/>
      <c r="C291" s="10"/>
      <c r="D291" s="10"/>
      <c r="E291" s="12"/>
      <c r="F291" s="12"/>
      <c r="G291" s="12"/>
      <c r="H291" s="12"/>
      <c r="I291" s="12"/>
      <c r="J291" s="12"/>
      <c r="K291" s="12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</row>
    <row r="292" spans="1:28" x14ac:dyDescent="0.25">
      <c r="A292" s="9"/>
      <c r="B292" s="10"/>
      <c r="C292" s="10"/>
      <c r="D292" s="10"/>
      <c r="E292" s="12"/>
      <c r="F292" s="12"/>
      <c r="G292" s="12"/>
      <c r="H292" s="12"/>
      <c r="I292" s="12"/>
      <c r="J292" s="12"/>
      <c r="K292" s="12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</row>
    <row r="293" spans="1:28" x14ac:dyDescent="0.25">
      <c r="A293" s="9"/>
      <c r="B293" s="10" t="s">
        <v>37</v>
      </c>
      <c r="C293" s="10">
        <v>0</v>
      </c>
      <c r="D293" s="10">
        <v>0</v>
      </c>
      <c r="E293" s="19">
        <v>267</v>
      </c>
      <c r="F293" s="19">
        <v>11.9</v>
      </c>
      <c r="G293" s="19">
        <v>2.9</v>
      </c>
      <c r="H293" s="19">
        <v>0.53</v>
      </c>
      <c r="I293" s="19">
        <v>51.6</v>
      </c>
      <c r="J293" s="12">
        <f>(J294/B294)*100</f>
        <v>3.6120000000000001</v>
      </c>
      <c r="K293" s="19">
        <v>0</v>
      </c>
      <c r="L293" s="20">
        <v>4.9000000000000004</v>
      </c>
      <c r="M293" s="20">
        <v>0</v>
      </c>
      <c r="N293" s="20">
        <v>0.28999999999999998</v>
      </c>
      <c r="O293" s="20">
        <v>0.05</v>
      </c>
      <c r="P293" s="20">
        <v>3.8</v>
      </c>
      <c r="Q293" s="20">
        <v>0</v>
      </c>
      <c r="R293" s="20">
        <v>0</v>
      </c>
      <c r="S293" s="20">
        <v>42</v>
      </c>
      <c r="T293" s="20">
        <v>520</v>
      </c>
      <c r="U293" s="13">
        <f t="shared" ref="U293:U300" si="47">T293*2.5/1000</f>
        <v>1.3</v>
      </c>
      <c r="V293" s="20">
        <v>311</v>
      </c>
      <c r="W293" s="20">
        <v>106</v>
      </c>
      <c r="X293" s="20">
        <v>66</v>
      </c>
      <c r="Y293" s="20">
        <v>202</v>
      </c>
      <c r="Z293" s="20">
        <v>2.4</v>
      </c>
      <c r="AA293" s="20">
        <v>1.6</v>
      </c>
      <c r="AB293" s="20">
        <v>11</v>
      </c>
    </row>
    <row r="294" spans="1:28" x14ac:dyDescent="0.25">
      <c r="A294" s="53"/>
      <c r="B294" s="53">
        <v>40</v>
      </c>
      <c r="C294" s="54">
        <v>0</v>
      </c>
      <c r="D294" s="54">
        <v>0</v>
      </c>
      <c r="E294" s="55">
        <f>E293*B294/100</f>
        <v>106.8</v>
      </c>
      <c r="F294" s="55">
        <f>F293*B294/100</f>
        <v>4.76</v>
      </c>
      <c r="G294" s="55">
        <f>G293*B294/100</f>
        <v>1.1599999999999999</v>
      </c>
      <c r="H294" s="55">
        <f>H293*B294/100</f>
        <v>0.21200000000000002</v>
      </c>
      <c r="I294" s="55">
        <f>I293*B294/100</f>
        <v>20.64</v>
      </c>
      <c r="J294" s="55">
        <f>I294*0.07</f>
        <v>1.4448000000000001</v>
      </c>
      <c r="K294" s="55">
        <f>K293*B294/100</f>
        <v>0</v>
      </c>
      <c r="L294" s="56">
        <f>L293*B294/100</f>
        <v>1.96</v>
      </c>
      <c r="M294" s="56">
        <f>M293*B294/100</f>
        <v>0</v>
      </c>
      <c r="N294" s="56">
        <f>N293*B294/100</f>
        <v>0.11599999999999999</v>
      </c>
      <c r="O294" s="56">
        <f>O293*B294/100</f>
        <v>0.02</v>
      </c>
      <c r="P294" s="56">
        <f>P293*B294/100</f>
        <v>1.52</v>
      </c>
      <c r="Q294" s="56">
        <f>Q293*B294/100</f>
        <v>0</v>
      </c>
      <c r="R294" s="56">
        <f>R293*B294/100</f>
        <v>0</v>
      </c>
      <c r="S294" s="56">
        <f>S293*B294/100</f>
        <v>16.8</v>
      </c>
      <c r="T294" s="56">
        <f>T293*B294/100</f>
        <v>208</v>
      </c>
      <c r="U294" s="56">
        <f t="shared" si="47"/>
        <v>0.52</v>
      </c>
      <c r="V294" s="56">
        <f>V293*B294/100</f>
        <v>124.4</v>
      </c>
      <c r="W294" s="56">
        <f>W293*B294/100</f>
        <v>42.4</v>
      </c>
      <c r="X294" s="56">
        <f>X293*B294/100</f>
        <v>26.4</v>
      </c>
      <c r="Y294" s="56">
        <f>Y293*B294/100</f>
        <v>80.8</v>
      </c>
      <c r="Z294" s="56">
        <f>Z293*B294/100</f>
        <v>0.96</v>
      </c>
      <c r="AA294" s="56">
        <f>AA293*B294/100</f>
        <v>0.64</v>
      </c>
      <c r="AB294" s="56">
        <f>AB293*B294/100</f>
        <v>4.4000000000000004</v>
      </c>
    </row>
    <row r="295" spans="1:28" x14ac:dyDescent="0.25">
      <c r="A295" s="9"/>
      <c r="B295" s="10" t="s">
        <v>32</v>
      </c>
      <c r="C295" s="10">
        <v>0</v>
      </c>
      <c r="D295" s="10">
        <v>0</v>
      </c>
      <c r="E295" s="19">
        <v>622</v>
      </c>
      <c r="F295" s="19">
        <v>0.5</v>
      </c>
      <c r="G295" s="19">
        <v>68.5</v>
      </c>
      <c r="H295" s="19">
        <v>16.23</v>
      </c>
      <c r="I295" s="19">
        <v>0.8</v>
      </c>
      <c r="J295" s="12">
        <f>(J296/B296)*100</f>
        <v>0.8</v>
      </c>
      <c r="K295" s="19">
        <v>0</v>
      </c>
      <c r="L295" s="20">
        <v>0</v>
      </c>
      <c r="M295" s="20">
        <v>368</v>
      </c>
      <c r="N295" s="20">
        <v>0</v>
      </c>
      <c r="O295" s="20">
        <v>0</v>
      </c>
      <c r="P295" s="20">
        <v>0</v>
      </c>
      <c r="Q295" s="20">
        <v>0</v>
      </c>
      <c r="R295" s="20">
        <v>0</v>
      </c>
      <c r="S295" s="20">
        <v>0</v>
      </c>
      <c r="T295" s="20">
        <v>800</v>
      </c>
      <c r="U295" s="13">
        <f t="shared" si="47"/>
        <v>2</v>
      </c>
      <c r="V295" s="20">
        <v>43</v>
      </c>
      <c r="W295" s="20">
        <v>14</v>
      </c>
      <c r="X295" s="20">
        <v>2</v>
      </c>
      <c r="Y295" s="20">
        <v>18</v>
      </c>
      <c r="Z295" s="20">
        <v>0</v>
      </c>
      <c r="AA295" s="20">
        <v>0</v>
      </c>
      <c r="AB295" s="20">
        <v>0</v>
      </c>
    </row>
    <row r="296" spans="1:28" x14ac:dyDescent="0.25">
      <c r="A296" s="53"/>
      <c r="B296" s="53">
        <v>10</v>
      </c>
      <c r="C296" s="54">
        <v>0</v>
      </c>
      <c r="D296" s="54">
        <v>0</v>
      </c>
      <c r="E296" s="55">
        <f>E295*B296/100</f>
        <v>62.2</v>
      </c>
      <c r="F296" s="55">
        <f>F295*B296/100</f>
        <v>0.05</v>
      </c>
      <c r="G296" s="55">
        <f>G295*B296/100</f>
        <v>6.85</v>
      </c>
      <c r="H296" s="55">
        <f>H295*B296/100</f>
        <v>1.6230000000000002</v>
      </c>
      <c r="I296" s="55">
        <f>I295*B296/100</f>
        <v>0.08</v>
      </c>
      <c r="J296" s="55">
        <v>0.08</v>
      </c>
      <c r="K296" s="55">
        <f>K295*B296/100</f>
        <v>0</v>
      </c>
      <c r="L296" s="56">
        <f>L295*B296/100</f>
        <v>0</v>
      </c>
      <c r="M296" s="56">
        <f>M295*B296/100</f>
        <v>36.799999999999997</v>
      </c>
      <c r="N296" s="56">
        <f>N295*B296/100</f>
        <v>0</v>
      </c>
      <c r="O296" s="56">
        <f>O295*B296/100</f>
        <v>0</v>
      </c>
      <c r="P296" s="56">
        <f>P295*B296/100</f>
        <v>0</v>
      </c>
      <c r="Q296" s="56">
        <f>Q295*B296/100</f>
        <v>0</v>
      </c>
      <c r="R296" s="56">
        <f>R295*B296/100</f>
        <v>0</v>
      </c>
      <c r="S296" s="56">
        <f>S295*B296/100</f>
        <v>0</v>
      </c>
      <c r="T296" s="56">
        <f>T295*B296/100</f>
        <v>80</v>
      </c>
      <c r="U296" s="56">
        <f t="shared" si="47"/>
        <v>0.2</v>
      </c>
      <c r="V296" s="56">
        <f>V295*B296/100</f>
        <v>4.3</v>
      </c>
      <c r="W296" s="56">
        <f>W295*B296/100</f>
        <v>1.4</v>
      </c>
      <c r="X296" s="56">
        <f>X295*B296/100</f>
        <v>0.2</v>
      </c>
      <c r="Y296" s="56">
        <f>Y295*B296/100</f>
        <v>1.8</v>
      </c>
      <c r="Z296" s="56">
        <f>Z295*B296/100</f>
        <v>0</v>
      </c>
      <c r="AA296" s="56">
        <f>AA295*B296/100</f>
        <v>0</v>
      </c>
      <c r="AB296" s="56">
        <f>AB295*B296/100</f>
        <v>0</v>
      </c>
    </row>
    <row r="297" spans="1:28" x14ac:dyDescent="0.25">
      <c r="A297" s="9"/>
      <c r="B297" s="10" t="s">
        <v>51</v>
      </c>
      <c r="C297" s="10">
        <v>0</v>
      </c>
      <c r="D297" s="10">
        <v>0</v>
      </c>
      <c r="E297" s="19">
        <v>45</v>
      </c>
      <c r="F297" s="19">
        <v>3.4</v>
      </c>
      <c r="G297" s="19">
        <v>1.6</v>
      </c>
      <c r="H297" s="19">
        <v>1.01</v>
      </c>
      <c r="I297" s="19">
        <v>4.5999999999999996</v>
      </c>
      <c r="J297" s="12">
        <f>(J298/B298)*100</f>
        <v>4.5999999999999996</v>
      </c>
      <c r="K297" s="19">
        <v>0</v>
      </c>
      <c r="L297" s="20">
        <v>0</v>
      </c>
      <c r="M297" s="20">
        <v>23</v>
      </c>
      <c r="N297" s="20">
        <v>0.03</v>
      </c>
      <c r="O297" s="20">
        <v>0.25</v>
      </c>
      <c r="P297" s="20">
        <v>0.1</v>
      </c>
      <c r="Q297" s="20">
        <v>2</v>
      </c>
      <c r="R297" s="20">
        <v>0.9</v>
      </c>
      <c r="S297" s="20">
        <v>12</v>
      </c>
      <c r="T297" s="20">
        <v>41</v>
      </c>
      <c r="U297" s="13">
        <f t="shared" si="47"/>
        <v>0.10249999999999999</v>
      </c>
      <c r="V297" s="20">
        <v>157</v>
      </c>
      <c r="W297" s="20">
        <v>120</v>
      </c>
      <c r="X297" s="20">
        <v>10</v>
      </c>
      <c r="Y297" s="20">
        <v>96</v>
      </c>
      <c r="Z297" s="20">
        <v>0</v>
      </c>
      <c r="AA297" s="20">
        <v>0.4</v>
      </c>
      <c r="AB297" s="20">
        <v>1</v>
      </c>
    </row>
    <row r="298" spans="1:28" x14ac:dyDescent="0.25">
      <c r="A298" s="53"/>
      <c r="B298" s="54">
        <v>100</v>
      </c>
      <c r="C298" s="54">
        <v>0</v>
      </c>
      <c r="D298" s="54">
        <v>0</v>
      </c>
      <c r="E298" s="55">
        <f>E297*B298/100</f>
        <v>45</v>
      </c>
      <c r="F298" s="55">
        <f>F297*B298/100</f>
        <v>3.4</v>
      </c>
      <c r="G298" s="55">
        <f>G297*B298/100</f>
        <v>1.6</v>
      </c>
      <c r="H298" s="55">
        <f>H297*B298/100</f>
        <v>1.01</v>
      </c>
      <c r="I298" s="55">
        <f>I297*B298/100</f>
        <v>4.5999999999999996</v>
      </c>
      <c r="J298" s="55">
        <f>I298</f>
        <v>4.5999999999999996</v>
      </c>
      <c r="K298" s="55">
        <f>K297*B298/100</f>
        <v>0</v>
      </c>
      <c r="L298" s="56">
        <f>L297*B298/100</f>
        <v>0</v>
      </c>
      <c r="M298" s="56">
        <f>M297*B298/100</f>
        <v>23</v>
      </c>
      <c r="N298" s="56">
        <f>N297*B298/100</f>
        <v>0.03</v>
      </c>
      <c r="O298" s="56">
        <f>O297*B298/100</f>
        <v>0.25</v>
      </c>
      <c r="P298" s="56">
        <f>P297*B298/100</f>
        <v>0.1</v>
      </c>
      <c r="Q298" s="56">
        <f>Q297*B298/100</f>
        <v>2</v>
      </c>
      <c r="R298" s="56">
        <f>R297*B298/100</f>
        <v>0.9</v>
      </c>
      <c r="S298" s="56">
        <f>S297*B298/100</f>
        <v>12</v>
      </c>
      <c r="T298" s="56">
        <f>T297*B298/100</f>
        <v>41</v>
      </c>
      <c r="U298" s="56">
        <f t="shared" si="47"/>
        <v>0.10249999999999999</v>
      </c>
      <c r="V298" s="56">
        <f>V297*B298/100</f>
        <v>157</v>
      </c>
      <c r="W298" s="56">
        <f>W297*B298/100</f>
        <v>120</v>
      </c>
      <c r="X298" s="56">
        <f>X297*B298/100</f>
        <v>10</v>
      </c>
      <c r="Y298" s="56">
        <f>Y297*B298/100</f>
        <v>96</v>
      </c>
      <c r="Z298" s="56">
        <f>Z297*B298/100</f>
        <v>0</v>
      </c>
      <c r="AA298" s="56">
        <f>AA297*B298/100</f>
        <v>0.4</v>
      </c>
      <c r="AB298" s="56">
        <f>AB297*B298/100</f>
        <v>1</v>
      </c>
    </row>
    <row r="299" spans="1:28" x14ac:dyDescent="0.25">
      <c r="A299" s="9"/>
      <c r="B299" s="10" t="s">
        <v>88</v>
      </c>
      <c r="C299" s="10">
        <v>0</v>
      </c>
      <c r="D299" s="10">
        <v>0</v>
      </c>
      <c r="E299" s="19">
        <v>346</v>
      </c>
      <c r="F299" s="19">
        <v>11.7</v>
      </c>
      <c r="G299" s="19">
        <v>2.2000000000000002</v>
      </c>
      <c r="H299" s="19">
        <v>0.55000000000000004</v>
      </c>
      <c r="I299" s="19">
        <v>74.400000000000006</v>
      </c>
      <c r="J299" s="12">
        <f>(J300/B300)*100</f>
        <v>4.4639999999999995</v>
      </c>
      <c r="K299" s="19">
        <v>2.2000000000000002</v>
      </c>
      <c r="L299" s="20">
        <v>7.5</v>
      </c>
      <c r="M299" s="20">
        <v>0</v>
      </c>
      <c r="N299" s="20">
        <v>1.2</v>
      </c>
      <c r="O299" s="20">
        <v>1.4</v>
      </c>
      <c r="P299" s="20">
        <v>15.3</v>
      </c>
      <c r="Q299" s="20">
        <v>0</v>
      </c>
      <c r="R299" s="20">
        <v>0</v>
      </c>
      <c r="S299" s="20">
        <v>170</v>
      </c>
      <c r="T299" s="20">
        <v>260</v>
      </c>
      <c r="U299" s="13">
        <f t="shared" si="47"/>
        <v>0.65</v>
      </c>
      <c r="V299" s="20">
        <v>397</v>
      </c>
      <c r="W299" s="20">
        <v>30</v>
      </c>
      <c r="X299" s="20">
        <v>83</v>
      </c>
      <c r="Y299" s="20">
        <v>259</v>
      </c>
      <c r="Z299" s="20">
        <v>11.9</v>
      </c>
      <c r="AA299" s="20">
        <v>1.7</v>
      </c>
      <c r="AB299" s="20">
        <v>5</v>
      </c>
    </row>
    <row r="300" spans="1:28" x14ac:dyDescent="0.25">
      <c r="A300" s="53"/>
      <c r="B300" s="54">
        <v>37.5</v>
      </c>
      <c r="C300" s="54">
        <v>0</v>
      </c>
      <c r="D300" s="54">
        <v>0</v>
      </c>
      <c r="E300" s="55">
        <f>E299*B300/100</f>
        <v>129.75</v>
      </c>
      <c r="F300" s="55">
        <f>F299*B300/100</f>
        <v>4.3875000000000002</v>
      </c>
      <c r="G300" s="55">
        <f>G299*B300/100</f>
        <v>0.82499999999999996</v>
      </c>
      <c r="H300" s="55">
        <f>H299*B300/100</f>
        <v>0.20624999999999999</v>
      </c>
      <c r="I300" s="55">
        <f>I299*B300/100</f>
        <v>27.9</v>
      </c>
      <c r="J300" s="55">
        <f>I300*0.06</f>
        <v>1.6739999999999999</v>
      </c>
      <c r="K300" s="55">
        <f>K299*B300/100</f>
        <v>0.82499999999999996</v>
      </c>
      <c r="L300" s="56">
        <f>L299*B300/100</f>
        <v>2.8125</v>
      </c>
      <c r="M300" s="56">
        <f>M299*B300/100</f>
        <v>0</v>
      </c>
      <c r="N300" s="56">
        <f>N299*B300/100</f>
        <v>0.45</v>
      </c>
      <c r="O300" s="56">
        <f>O299*B300/100</f>
        <v>0.52500000000000002</v>
      </c>
      <c r="P300" s="56">
        <f>P299*B300/100</f>
        <v>5.7374999999999998</v>
      </c>
      <c r="Q300" s="56">
        <f>Q299*B300/100</f>
        <v>0</v>
      </c>
      <c r="R300" s="56">
        <f>R299*B300/100</f>
        <v>0</v>
      </c>
      <c r="S300" s="56">
        <f>S299*B300/100</f>
        <v>63.75</v>
      </c>
      <c r="T300" s="56">
        <f>T299*B300/100</f>
        <v>97.5</v>
      </c>
      <c r="U300" s="56">
        <f t="shared" si="47"/>
        <v>0.24374999999999999</v>
      </c>
      <c r="V300" s="56">
        <f>V299*B300/100</f>
        <v>148.875</v>
      </c>
      <c r="W300" s="56">
        <f>W299*B300/100</f>
        <v>11.25</v>
      </c>
      <c r="X300" s="56">
        <f>X299*B300/100</f>
        <v>31.125</v>
      </c>
      <c r="Y300" s="56">
        <f>Y299*B300/100</f>
        <v>97.125</v>
      </c>
      <c r="Z300" s="56">
        <f>Z299*B300/100</f>
        <v>4.4625000000000004</v>
      </c>
      <c r="AA300" s="56">
        <f>AA299*B300/100</f>
        <v>0.63749999999999996</v>
      </c>
      <c r="AB300" s="56">
        <f>AB299*B300/100</f>
        <v>1.875</v>
      </c>
    </row>
    <row r="301" spans="1:28" x14ac:dyDescent="0.25">
      <c r="A301" s="21" t="s">
        <v>34</v>
      </c>
      <c r="B301" s="22">
        <f>B294+B296+B298+B300</f>
        <v>187.5</v>
      </c>
      <c r="C301" s="22">
        <f t="shared" ref="C301:Z301" si="48">C294+C296+C298+C300</f>
        <v>0</v>
      </c>
      <c r="D301" s="22">
        <f t="shared" si="48"/>
        <v>0</v>
      </c>
      <c r="E301" s="23">
        <f>E294+E296+E298+E300</f>
        <v>343.75</v>
      </c>
      <c r="F301" s="23">
        <f t="shared" si="48"/>
        <v>12.5975</v>
      </c>
      <c r="G301" s="23">
        <f t="shared" si="48"/>
        <v>10.434999999999999</v>
      </c>
      <c r="H301" s="23">
        <f>H294+H296+H298+H300</f>
        <v>3.05125</v>
      </c>
      <c r="I301" s="23">
        <f t="shared" si="48"/>
        <v>53.22</v>
      </c>
      <c r="J301" s="23">
        <f t="shared" si="48"/>
        <v>7.7988</v>
      </c>
      <c r="K301" s="23">
        <f>K294+K296+K298+K300</f>
        <v>0.82499999999999996</v>
      </c>
      <c r="L301" s="24">
        <f>L294+L296+L298+L300</f>
        <v>4.7725</v>
      </c>
      <c r="M301" s="24">
        <f t="shared" si="48"/>
        <v>59.8</v>
      </c>
      <c r="N301" s="24">
        <f t="shared" si="48"/>
        <v>0.59599999999999997</v>
      </c>
      <c r="O301" s="24">
        <f t="shared" si="48"/>
        <v>0.79500000000000004</v>
      </c>
      <c r="P301" s="24">
        <f t="shared" si="48"/>
        <v>7.3574999999999999</v>
      </c>
      <c r="Q301" s="24">
        <f t="shared" si="48"/>
        <v>2</v>
      </c>
      <c r="R301" s="24">
        <f t="shared" si="48"/>
        <v>0.9</v>
      </c>
      <c r="S301" s="24">
        <f t="shared" si="48"/>
        <v>92.55</v>
      </c>
      <c r="T301" s="24">
        <f t="shared" si="48"/>
        <v>426.5</v>
      </c>
      <c r="U301" s="24">
        <f t="shared" si="48"/>
        <v>1.0662499999999999</v>
      </c>
      <c r="V301" s="24">
        <f t="shared" si="48"/>
        <v>434.57500000000005</v>
      </c>
      <c r="W301" s="24">
        <f t="shared" si="48"/>
        <v>175.05</v>
      </c>
      <c r="X301" s="24">
        <f t="shared" si="48"/>
        <v>67.724999999999994</v>
      </c>
      <c r="Y301" s="24">
        <f t="shared" si="48"/>
        <v>275.72500000000002</v>
      </c>
      <c r="Z301" s="24">
        <f t="shared" si="48"/>
        <v>5.4225000000000003</v>
      </c>
      <c r="AA301" s="24">
        <f>AA294+AA296+AA298+AA300</f>
        <v>1.6775</v>
      </c>
      <c r="AB301" s="24">
        <f>AB294+AB296+AB298+AB300</f>
        <v>7.2750000000000004</v>
      </c>
    </row>
    <row r="302" spans="1:28" x14ac:dyDescent="0.25">
      <c r="A302" s="9" t="s">
        <v>35</v>
      </c>
      <c r="B302" s="10"/>
      <c r="C302" s="10"/>
      <c r="D302" s="10"/>
      <c r="E302" s="12"/>
      <c r="F302" s="12"/>
      <c r="G302" s="12"/>
      <c r="H302" s="12"/>
      <c r="I302" s="12"/>
      <c r="J302" s="12"/>
      <c r="K302" s="12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</row>
    <row r="303" spans="1:28" x14ac:dyDescent="0.25">
      <c r="A303" s="9"/>
      <c r="B303" s="10" t="s">
        <v>120</v>
      </c>
      <c r="C303" s="10">
        <v>0</v>
      </c>
      <c r="D303" s="10">
        <v>0</v>
      </c>
      <c r="E303" s="19">
        <v>147</v>
      </c>
      <c r="F303" s="19">
        <v>12.5</v>
      </c>
      <c r="G303" s="19">
        <v>10.8</v>
      </c>
      <c r="H303" s="19">
        <v>3.1</v>
      </c>
      <c r="I303" s="19">
        <v>0</v>
      </c>
      <c r="J303" s="12">
        <f>(J304/B304)*100</f>
        <v>0</v>
      </c>
      <c r="K303" s="19">
        <v>0</v>
      </c>
      <c r="L303" s="20">
        <v>0</v>
      </c>
      <c r="M303" s="20">
        <v>190</v>
      </c>
      <c r="N303" s="20">
        <v>7.0000000000000007E-2</v>
      </c>
      <c r="O303" s="20">
        <v>0.35</v>
      </c>
      <c r="P303" s="20">
        <v>0.1</v>
      </c>
      <c r="Q303" s="20">
        <v>0</v>
      </c>
      <c r="R303" s="20">
        <v>1.1000000000000001</v>
      </c>
      <c r="S303" s="20">
        <v>39</v>
      </c>
      <c r="T303" s="20">
        <v>140</v>
      </c>
      <c r="U303" s="13">
        <f t="shared" ref="U303:U312" si="49">T303*2.5/1000</f>
        <v>0.35</v>
      </c>
      <c r="V303" s="20">
        <v>130</v>
      </c>
      <c r="W303" s="20">
        <v>57</v>
      </c>
      <c r="X303" s="20">
        <v>12</v>
      </c>
      <c r="Y303" s="20">
        <v>200</v>
      </c>
      <c r="Z303" s="20">
        <v>1.9</v>
      </c>
      <c r="AA303" s="20">
        <v>1.3</v>
      </c>
      <c r="AB303" s="20">
        <v>11</v>
      </c>
    </row>
    <row r="304" spans="1:28" x14ac:dyDescent="0.25">
      <c r="A304" s="53"/>
      <c r="B304" s="54">
        <v>60</v>
      </c>
      <c r="C304" s="54">
        <v>0</v>
      </c>
      <c r="D304" s="54">
        <v>0</v>
      </c>
      <c r="E304" s="55">
        <f>E303*B304/100</f>
        <v>88.2</v>
      </c>
      <c r="F304" s="55">
        <f>F303*B304/100</f>
        <v>7.5</v>
      </c>
      <c r="G304" s="55">
        <f>G303*B304/100</f>
        <v>6.48</v>
      </c>
      <c r="H304" s="55">
        <f>H303*B304/100</f>
        <v>1.86</v>
      </c>
      <c r="I304" s="55">
        <f>I303*B304/100</f>
        <v>0</v>
      </c>
      <c r="J304" s="55">
        <v>0</v>
      </c>
      <c r="K304" s="55">
        <f>K303*B304/100</f>
        <v>0</v>
      </c>
      <c r="L304" s="56">
        <f>L303*B304/100</f>
        <v>0</v>
      </c>
      <c r="M304" s="56">
        <f>M303*B304/100</f>
        <v>114</v>
      </c>
      <c r="N304" s="56">
        <f>N303*B304/100</f>
        <v>4.2000000000000003E-2</v>
      </c>
      <c r="O304" s="56">
        <f>O303*B304/100</f>
        <v>0.21</v>
      </c>
      <c r="P304" s="56">
        <f>P303*B304/100</f>
        <v>0.06</v>
      </c>
      <c r="Q304" s="56">
        <f>Q303*B304/100</f>
        <v>0</v>
      </c>
      <c r="R304" s="56">
        <f>R303*B304/100</f>
        <v>0.66</v>
      </c>
      <c r="S304" s="56">
        <f>S303*B304/100</f>
        <v>23.4</v>
      </c>
      <c r="T304" s="56">
        <f>T303*B304/100</f>
        <v>84</v>
      </c>
      <c r="U304" s="56">
        <f t="shared" si="49"/>
        <v>0.21</v>
      </c>
      <c r="V304" s="56">
        <f>V303*B304/100</f>
        <v>78</v>
      </c>
      <c r="W304" s="56">
        <f>W303*B304/100</f>
        <v>34.200000000000003</v>
      </c>
      <c r="X304" s="56">
        <f>X303*B304/100</f>
        <v>7.2</v>
      </c>
      <c r="Y304" s="56">
        <f>Y303*B304/100</f>
        <v>120</v>
      </c>
      <c r="Z304" s="56">
        <f>Z303*B304/100</f>
        <v>1.1399999999999999</v>
      </c>
      <c r="AA304" s="56">
        <f>AA303*B304/100</f>
        <v>0.78</v>
      </c>
      <c r="AB304" s="56">
        <f>AB303*B304/100</f>
        <v>6.6</v>
      </c>
    </row>
    <row r="305" spans="1:28" x14ac:dyDescent="0.25">
      <c r="A305" s="9"/>
      <c r="B305" s="10" t="s">
        <v>93</v>
      </c>
      <c r="C305" s="10">
        <v>0</v>
      </c>
      <c r="D305" s="10">
        <v>0</v>
      </c>
      <c r="E305" s="19">
        <v>690</v>
      </c>
      <c r="F305" s="19">
        <v>1.1000000000000001</v>
      </c>
      <c r="G305" s="19">
        <v>74.8</v>
      </c>
      <c r="H305" s="19">
        <v>6.84</v>
      </c>
      <c r="I305" s="19">
        <v>3.2</v>
      </c>
      <c r="J305" s="12">
        <f>(J306/B306)*100</f>
        <v>2.4640000000000004</v>
      </c>
      <c r="K305" s="19">
        <v>1.8</v>
      </c>
      <c r="L305" s="20">
        <v>0</v>
      </c>
      <c r="M305" s="20">
        <v>103</v>
      </c>
      <c r="N305" s="20">
        <v>0.02</v>
      </c>
      <c r="O305" s="20">
        <v>7.0000000000000007E-2</v>
      </c>
      <c r="P305" s="20">
        <v>0</v>
      </c>
      <c r="Q305" s="20">
        <v>0</v>
      </c>
      <c r="R305" s="20">
        <v>0.5</v>
      </c>
      <c r="S305" s="20">
        <v>4</v>
      </c>
      <c r="T305" s="20">
        <v>620</v>
      </c>
      <c r="U305" s="13">
        <f t="shared" si="49"/>
        <v>1.55</v>
      </c>
      <c r="V305" s="20">
        <v>16</v>
      </c>
      <c r="W305" s="20">
        <v>8</v>
      </c>
      <c r="X305" s="20">
        <v>1</v>
      </c>
      <c r="Y305" s="20">
        <v>27</v>
      </c>
      <c r="Z305" s="20">
        <v>0.3</v>
      </c>
      <c r="AA305" s="20">
        <v>0.1</v>
      </c>
      <c r="AB305" s="20">
        <v>2</v>
      </c>
    </row>
    <row r="306" spans="1:28" x14ac:dyDescent="0.25">
      <c r="A306" s="53"/>
      <c r="B306" s="54">
        <v>33</v>
      </c>
      <c r="C306" s="54">
        <v>0</v>
      </c>
      <c r="D306" s="54">
        <v>0</v>
      </c>
      <c r="E306" s="55">
        <f>E305*B306/100</f>
        <v>227.7</v>
      </c>
      <c r="F306" s="55">
        <f>F305*B306/100</f>
        <v>0.36300000000000004</v>
      </c>
      <c r="G306" s="55">
        <f>G305*B306/100</f>
        <v>24.684000000000001</v>
      </c>
      <c r="H306" s="55">
        <f>H305*B306/100</f>
        <v>2.2572000000000001</v>
      </c>
      <c r="I306" s="55">
        <f>I305*B306/100</f>
        <v>1.056</v>
      </c>
      <c r="J306" s="55">
        <f>I306*0.77</f>
        <v>0.81312000000000006</v>
      </c>
      <c r="K306" s="55">
        <v>0.43</v>
      </c>
      <c r="L306" s="56">
        <f>L305*B306/100</f>
        <v>0</v>
      </c>
      <c r="M306" s="56">
        <f>M305*B306/100</f>
        <v>33.99</v>
      </c>
      <c r="N306" s="56">
        <f>N305*B306/100</f>
        <v>6.6E-3</v>
      </c>
      <c r="O306" s="56">
        <f>O305*B306/100</f>
        <v>2.3099999999999999E-2</v>
      </c>
      <c r="P306" s="56">
        <f>P305*B306/100</f>
        <v>0</v>
      </c>
      <c r="Q306" s="56">
        <f>Q305*B306/100</f>
        <v>0</v>
      </c>
      <c r="R306" s="56">
        <f>R305*B306/100</f>
        <v>0.16500000000000001</v>
      </c>
      <c r="S306" s="56">
        <f>S305*B306/100</f>
        <v>1.32</v>
      </c>
      <c r="T306" s="56">
        <f>T305*B306/100</f>
        <v>204.6</v>
      </c>
      <c r="U306" s="56">
        <f t="shared" si="49"/>
        <v>0.51149999999999995</v>
      </c>
      <c r="V306" s="56">
        <f>V305*B306/100</f>
        <v>5.28</v>
      </c>
      <c r="W306" s="56">
        <f>W305*B306/100</f>
        <v>2.64</v>
      </c>
      <c r="X306" s="56">
        <f>X305*B306/100</f>
        <v>0.33</v>
      </c>
      <c r="Y306" s="56">
        <f>Y305*B306/100</f>
        <v>8.91</v>
      </c>
      <c r="Z306" s="56">
        <f>Z305*B306/100</f>
        <v>9.9000000000000005E-2</v>
      </c>
      <c r="AA306" s="56">
        <f>AA305*B306/100</f>
        <v>3.3000000000000002E-2</v>
      </c>
      <c r="AB306" s="56">
        <f>AB305*B306/100</f>
        <v>0.66</v>
      </c>
    </row>
    <row r="307" spans="1:28" x14ac:dyDescent="0.25">
      <c r="A307" s="9"/>
      <c r="B307" s="10" t="s">
        <v>121</v>
      </c>
      <c r="C307" s="10">
        <v>0</v>
      </c>
      <c r="D307" s="10">
        <v>0</v>
      </c>
      <c r="E307" s="19">
        <v>262</v>
      </c>
      <c r="F307" s="19">
        <v>9.1999999999999993</v>
      </c>
      <c r="G307" s="19">
        <v>2.2000000000000002</v>
      </c>
      <c r="H307" s="19">
        <v>0.51</v>
      </c>
      <c r="I307" s="19">
        <v>54.8</v>
      </c>
      <c r="J307" s="12">
        <f>(J308/B308)*100</f>
        <v>2.74</v>
      </c>
      <c r="K307" s="19">
        <v>0</v>
      </c>
      <c r="L307" s="20">
        <v>2.4</v>
      </c>
      <c r="M307" s="20">
        <v>0</v>
      </c>
      <c r="N307" s="20">
        <v>0.22</v>
      </c>
      <c r="O307" s="20">
        <v>7.0000000000000007E-2</v>
      </c>
      <c r="P307" s="20">
        <v>2</v>
      </c>
      <c r="Q307" s="20">
        <v>0</v>
      </c>
      <c r="R307" s="20">
        <v>0</v>
      </c>
      <c r="S307" s="20">
        <v>31</v>
      </c>
      <c r="T307" s="20">
        <v>606</v>
      </c>
      <c r="U307" s="13">
        <f t="shared" si="49"/>
        <v>1.5149999999999999</v>
      </c>
      <c r="V307" s="20">
        <v>164</v>
      </c>
      <c r="W307" s="20">
        <v>177</v>
      </c>
      <c r="X307" s="20">
        <v>22</v>
      </c>
      <c r="Y307" s="20">
        <v>104</v>
      </c>
      <c r="Z307" s="20">
        <v>1.7</v>
      </c>
      <c r="AA307" s="20">
        <v>0.9</v>
      </c>
      <c r="AB307" s="20">
        <v>4</v>
      </c>
    </row>
    <row r="308" spans="1:28" x14ac:dyDescent="0.25">
      <c r="A308" s="53"/>
      <c r="B308" s="54">
        <v>112</v>
      </c>
      <c r="C308" s="54">
        <v>0</v>
      </c>
      <c r="D308" s="54">
        <v>0</v>
      </c>
      <c r="E308" s="55">
        <f>E307*B308/100</f>
        <v>293.44</v>
      </c>
      <c r="F308" s="55">
        <f>F307*B308/100</f>
        <v>10.303999999999998</v>
      </c>
      <c r="G308" s="55">
        <f>G307*B308/100</f>
        <v>2.4640000000000004</v>
      </c>
      <c r="H308" s="55">
        <f>H307*B308/100</f>
        <v>0.57120000000000004</v>
      </c>
      <c r="I308" s="55">
        <f>I307*B308/100</f>
        <v>61.375999999999998</v>
      </c>
      <c r="J308" s="55">
        <f>I308*0.05</f>
        <v>3.0688</v>
      </c>
      <c r="K308" s="55">
        <f>K307*B308/100</f>
        <v>0</v>
      </c>
      <c r="L308" s="56">
        <f>L307*B308/100</f>
        <v>2.6880000000000002</v>
      </c>
      <c r="M308" s="56">
        <f>M307*B308/100</f>
        <v>0</v>
      </c>
      <c r="N308" s="56">
        <f>N307*B308/100</f>
        <v>0.24640000000000001</v>
      </c>
      <c r="O308" s="56">
        <f>O307*B308/100</f>
        <v>7.8400000000000011E-2</v>
      </c>
      <c r="P308" s="56">
        <f>P307*B308/100</f>
        <v>2.2400000000000002</v>
      </c>
      <c r="Q308" s="56">
        <f>Q307*B308/100</f>
        <v>0</v>
      </c>
      <c r="R308" s="56">
        <f>R307*B308/100</f>
        <v>0</v>
      </c>
      <c r="S308" s="56">
        <f>S307*B308/100</f>
        <v>34.72</v>
      </c>
      <c r="T308" s="56">
        <f>T307*B308/100</f>
        <v>678.72</v>
      </c>
      <c r="U308" s="56">
        <f t="shared" si="49"/>
        <v>1.6968000000000001</v>
      </c>
      <c r="V308" s="56">
        <f>V307*B308/100</f>
        <v>183.68</v>
      </c>
      <c r="W308" s="56">
        <f>W307*B308/100</f>
        <v>198.24</v>
      </c>
      <c r="X308" s="56">
        <f>X307*B308/100</f>
        <v>24.64</v>
      </c>
      <c r="Y308" s="56">
        <f>Y307*B308/100</f>
        <v>116.48</v>
      </c>
      <c r="Z308" s="56">
        <f>Z307*B308/100</f>
        <v>1.9040000000000001</v>
      </c>
      <c r="AA308" s="56">
        <f>AA307*B308/100</f>
        <v>1.008</v>
      </c>
      <c r="AB308" s="56">
        <f>AB307*B308/100</f>
        <v>4.4800000000000004</v>
      </c>
    </row>
    <row r="309" spans="1:28" x14ac:dyDescent="0.25">
      <c r="A309" s="9"/>
      <c r="B309" s="10" t="s">
        <v>122</v>
      </c>
      <c r="C309" s="10">
        <v>0</v>
      </c>
      <c r="D309" s="10">
        <v>0</v>
      </c>
      <c r="E309" s="19">
        <v>78</v>
      </c>
      <c r="F309" s="19">
        <v>4.0999999999999996</v>
      </c>
      <c r="G309" s="19">
        <v>1.1000000000000001</v>
      </c>
      <c r="H309" s="19">
        <v>0.75</v>
      </c>
      <c r="I309" s="19">
        <v>13.7</v>
      </c>
      <c r="J309" s="12">
        <f>(J310/B310)*100</f>
        <v>12.704000000000001</v>
      </c>
      <c r="K309" s="19">
        <v>6.6</v>
      </c>
      <c r="L309" s="20">
        <v>0.2</v>
      </c>
      <c r="M309" s="20">
        <v>13</v>
      </c>
      <c r="N309" s="20">
        <v>0.12</v>
      </c>
      <c r="O309" s="20">
        <v>0.21</v>
      </c>
      <c r="P309" s="20">
        <v>0.2</v>
      </c>
      <c r="Q309" s="20">
        <v>0</v>
      </c>
      <c r="R309" s="20">
        <v>0.3</v>
      </c>
      <c r="S309" s="20">
        <v>1</v>
      </c>
      <c r="T309" s="20">
        <v>62</v>
      </c>
      <c r="U309" s="13">
        <f t="shared" si="49"/>
        <v>0.155</v>
      </c>
      <c r="V309" s="20">
        <v>204</v>
      </c>
      <c r="W309" s="20">
        <v>140</v>
      </c>
      <c r="X309" s="20">
        <v>15</v>
      </c>
      <c r="Y309" s="20">
        <v>120</v>
      </c>
      <c r="Z309" s="20">
        <v>0.1</v>
      </c>
      <c r="AA309" s="20">
        <v>0.5</v>
      </c>
      <c r="AB309" s="20">
        <v>2</v>
      </c>
    </row>
    <row r="310" spans="1:28" x14ac:dyDescent="0.25">
      <c r="A310" s="53"/>
      <c r="B310" s="54">
        <v>125</v>
      </c>
      <c r="C310" s="54">
        <v>0</v>
      </c>
      <c r="D310" s="54">
        <v>0</v>
      </c>
      <c r="E310" s="55">
        <f>E309*B310/100</f>
        <v>97.5</v>
      </c>
      <c r="F310" s="55">
        <f>F309*B310/100</f>
        <v>5.125</v>
      </c>
      <c r="G310" s="55">
        <f>G309*B310/100</f>
        <v>1.375</v>
      </c>
      <c r="H310" s="55">
        <f>H309*B310/100</f>
        <v>0.9375</v>
      </c>
      <c r="I310" s="55">
        <f>I309*B310/100</f>
        <v>17.125</v>
      </c>
      <c r="J310" s="55">
        <v>15.88</v>
      </c>
      <c r="K310" s="55">
        <f>K309*B310/100</f>
        <v>8.25</v>
      </c>
      <c r="L310" s="56">
        <f>L309*B310/100</f>
        <v>0.25</v>
      </c>
      <c r="M310" s="56">
        <f>M309*B310/100</f>
        <v>16.25</v>
      </c>
      <c r="N310" s="56">
        <f>N309*B310/100</f>
        <v>0.15</v>
      </c>
      <c r="O310" s="56">
        <f>O309*B310/100</f>
        <v>0.26250000000000001</v>
      </c>
      <c r="P310" s="56">
        <f>P309*B310/100</f>
        <v>0.25</v>
      </c>
      <c r="Q310" s="56">
        <f>Q309*B310/100</f>
        <v>0</v>
      </c>
      <c r="R310" s="56">
        <f>R309*B310/100</f>
        <v>0.375</v>
      </c>
      <c r="S310" s="56">
        <f>S309*B310/100</f>
        <v>1.25</v>
      </c>
      <c r="T310" s="56">
        <f>T309*B310/100</f>
        <v>77.5</v>
      </c>
      <c r="U310" s="56">
        <f t="shared" si="49"/>
        <v>0.19375000000000001</v>
      </c>
      <c r="V310" s="56">
        <f>V309*B310/100</f>
        <v>255</v>
      </c>
      <c r="W310" s="56">
        <f>W309*B310/100</f>
        <v>175</v>
      </c>
      <c r="X310" s="56">
        <f>X309*B310/100</f>
        <v>18.75</v>
      </c>
      <c r="Y310" s="56">
        <f>Y309*B310/100</f>
        <v>150</v>
      </c>
      <c r="Z310" s="56">
        <f>Z309*B310/100</f>
        <v>0.125</v>
      </c>
      <c r="AA310" s="56">
        <f>AA309*B310/100</f>
        <v>0.625</v>
      </c>
      <c r="AB310" s="56">
        <f>AB309*B310/100</f>
        <v>2.5</v>
      </c>
    </row>
    <row r="311" spans="1:28" x14ac:dyDescent="0.25">
      <c r="A311" s="9"/>
      <c r="B311" s="10" t="s">
        <v>123</v>
      </c>
      <c r="C311" s="10">
        <v>0</v>
      </c>
      <c r="D311" s="10">
        <v>0</v>
      </c>
      <c r="E311" s="19">
        <v>13</v>
      </c>
      <c r="F311" s="19">
        <v>1.6</v>
      </c>
      <c r="G311" s="19">
        <v>0.6</v>
      </c>
      <c r="H311" s="19">
        <v>0.02</v>
      </c>
      <c r="I311" s="19">
        <v>0.4</v>
      </c>
      <c r="J311" s="12">
        <f>(J312/B312)*100</f>
        <v>0.4</v>
      </c>
      <c r="K311" s="19">
        <v>0</v>
      </c>
      <c r="L311" s="20">
        <v>1.1000000000000001</v>
      </c>
      <c r="M311" s="20">
        <v>213</v>
      </c>
      <c r="N311" s="20">
        <v>0.04</v>
      </c>
      <c r="O311" s="20">
        <v>0.04</v>
      </c>
      <c r="P311" s="20">
        <v>1</v>
      </c>
      <c r="Q311" s="20">
        <v>33</v>
      </c>
      <c r="R311" s="20">
        <v>0</v>
      </c>
      <c r="S311" s="20">
        <v>60</v>
      </c>
      <c r="T311" s="20">
        <v>19</v>
      </c>
      <c r="U311" s="13">
        <f t="shared" si="49"/>
        <v>4.7500000000000001E-2</v>
      </c>
      <c r="V311" s="20">
        <v>110</v>
      </c>
      <c r="W311" s="20">
        <v>50</v>
      </c>
      <c r="X311" s="20">
        <v>22</v>
      </c>
      <c r="Y311" s="20">
        <v>33</v>
      </c>
      <c r="Z311" s="20">
        <v>1</v>
      </c>
      <c r="AA311" s="20">
        <v>0.3</v>
      </c>
      <c r="AB311" s="20">
        <v>1</v>
      </c>
    </row>
    <row r="312" spans="1:28" x14ac:dyDescent="0.25">
      <c r="A312" s="53"/>
      <c r="B312" s="54">
        <v>2</v>
      </c>
      <c r="C312" s="54">
        <v>0</v>
      </c>
      <c r="D312" s="54">
        <v>0</v>
      </c>
      <c r="E312" s="55">
        <f>E311*B312/100</f>
        <v>0.26</v>
      </c>
      <c r="F312" s="55">
        <f>F311*B312/100</f>
        <v>3.2000000000000001E-2</v>
      </c>
      <c r="G312" s="55">
        <f>G311*B312/100</f>
        <v>1.2E-2</v>
      </c>
      <c r="H312" s="55">
        <f>H311*B312/100</f>
        <v>4.0000000000000002E-4</v>
      </c>
      <c r="I312" s="55">
        <f>I311*B312/100</f>
        <v>8.0000000000000002E-3</v>
      </c>
      <c r="J312" s="55">
        <f>I312</f>
        <v>8.0000000000000002E-3</v>
      </c>
      <c r="K312" s="55">
        <f>K311*B312/100</f>
        <v>0</v>
      </c>
      <c r="L312" s="56">
        <f>L311*B312/100</f>
        <v>2.2000000000000002E-2</v>
      </c>
      <c r="M312" s="56">
        <f>M311*B312/100</f>
        <v>4.26</v>
      </c>
      <c r="N312" s="56">
        <f>N311*B312/100</f>
        <v>8.0000000000000004E-4</v>
      </c>
      <c r="O312" s="56">
        <f>O311*B312/100</f>
        <v>8.0000000000000004E-4</v>
      </c>
      <c r="P312" s="56">
        <f>P311*B312/100</f>
        <v>0.02</v>
      </c>
      <c r="Q312" s="56">
        <f>Q311*B312/100</f>
        <v>0.66</v>
      </c>
      <c r="R312" s="56">
        <f>R311*B312/100</f>
        <v>0</v>
      </c>
      <c r="S312" s="56">
        <f>S311*B312/100</f>
        <v>1.2</v>
      </c>
      <c r="T312" s="56">
        <f>T311*B312/100</f>
        <v>0.38</v>
      </c>
      <c r="U312" s="56">
        <f t="shared" si="49"/>
        <v>9.5E-4</v>
      </c>
      <c r="V312" s="56">
        <f>V311*B312/100</f>
        <v>2.2000000000000002</v>
      </c>
      <c r="W312" s="56">
        <f>W311*B312/100</f>
        <v>1</v>
      </c>
      <c r="X312" s="56">
        <f>X311*B312/100</f>
        <v>0.44</v>
      </c>
      <c r="Y312" s="56">
        <f>Y311*B312/100</f>
        <v>0.66</v>
      </c>
      <c r="Z312" s="56">
        <f>Z311*B312/100</f>
        <v>0.02</v>
      </c>
      <c r="AA312" s="56">
        <f>AA311*B312/100</f>
        <v>6.0000000000000001E-3</v>
      </c>
      <c r="AB312" s="56">
        <f>AB311*B312/100</f>
        <v>0.02</v>
      </c>
    </row>
    <row r="313" spans="1:28" x14ac:dyDescent="0.25">
      <c r="A313" s="21" t="s">
        <v>34</v>
      </c>
      <c r="B313" s="22">
        <f>B304+B306+B308+B310+B312</f>
        <v>332</v>
      </c>
      <c r="C313" s="22">
        <f t="shared" ref="C313:Z313" si="50">C304+C306+C308+C310+C312</f>
        <v>0</v>
      </c>
      <c r="D313" s="22">
        <f t="shared" si="50"/>
        <v>0</v>
      </c>
      <c r="E313" s="23">
        <f>E304+E306+E308+E310+E312</f>
        <v>707.09999999999991</v>
      </c>
      <c r="F313" s="23">
        <f t="shared" si="50"/>
        <v>23.323999999999998</v>
      </c>
      <c r="G313" s="23">
        <f t="shared" si="50"/>
        <v>35.015000000000001</v>
      </c>
      <c r="H313" s="23">
        <f>H304+H306+H308+H310+H312</f>
        <v>5.6263000000000005</v>
      </c>
      <c r="I313" s="23">
        <f t="shared" si="50"/>
        <v>79.564999999999984</v>
      </c>
      <c r="J313" s="23">
        <f t="shared" si="50"/>
        <v>19.769919999999999</v>
      </c>
      <c r="K313" s="23">
        <f>K304+K306+K308+K310+K312</f>
        <v>8.68</v>
      </c>
      <c r="L313" s="24">
        <f>L304+L306+L308+L310+L312</f>
        <v>2.96</v>
      </c>
      <c r="M313" s="24">
        <f t="shared" si="50"/>
        <v>168.5</v>
      </c>
      <c r="N313" s="24">
        <f t="shared" si="50"/>
        <v>0.44580000000000009</v>
      </c>
      <c r="O313" s="24">
        <f t="shared" si="50"/>
        <v>0.57480000000000009</v>
      </c>
      <c r="P313" s="24">
        <f t="shared" si="50"/>
        <v>2.5700000000000003</v>
      </c>
      <c r="Q313" s="24">
        <f t="shared" si="50"/>
        <v>0.66</v>
      </c>
      <c r="R313" s="24">
        <f t="shared" si="50"/>
        <v>1.2000000000000002</v>
      </c>
      <c r="S313" s="24">
        <f t="shared" si="50"/>
        <v>61.89</v>
      </c>
      <c r="T313" s="24">
        <f t="shared" si="50"/>
        <v>1045.2000000000003</v>
      </c>
      <c r="U313" s="24">
        <f>U304+U306+U308+U310+U312</f>
        <v>2.613</v>
      </c>
      <c r="V313" s="24">
        <f t="shared" si="50"/>
        <v>524.16000000000008</v>
      </c>
      <c r="W313" s="24">
        <f t="shared" si="50"/>
        <v>411.08000000000004</v>
      </c>
      <c r="X313" s="24">
        <f t="shared" si="50"/>
        <v>51.36</v>
      </c>
      <c r="Y313" s="24">
        <f t="shared" si="50"/>
        <v>396.05</v>
      </c>
      <c r="Z313" s="24">
        <f t="shared" si="50"/>
        <v>3.2879999999999998</v>
      </c>
      <c r="AA313" s="24">
        <f>AA304+AA306+AA308+AA310+AA312</f>
        <v>2.452</v>
      </c>
      <c r="AB313" s="24">
        <f>AB304+AB306+AB308+AB310+AB312</f>
        <v>14.26</v>
      </c>
    </row>
    <row r="314" spans="1:28" x14ac:dyDescent="0.25">
      <c r="A314" s="9" t="s">
        <v>40</v>
      </c>
      <c r="B314" s="10"/>
      <c r="C314" s="10"/>
      <c r="D314" s="10"/>
      <c r="E314" s="12"/>
      <c r="F314" s="12"/>
      <c r="G314" s="12"/>
      <c r="H314" s="12"/>
      <c r="I314" s="12"/>
      <c r="J314" s="12"/>
      <c r="K314" s="12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</row>
    <row r="315" spans="1:28" x14ac:dyDescent="0.25">
      <c r="A315" s="9">
        <v>9391</v>
      </c>
      <c r="B315" s="10" t="s">
        <v>124</v>
      </c>
      <c r="C315" s="10">
        <v>0</v>
      </c>
      <c r="D315" s="10">
        <v>0</v>
      </c>
      <c r="E315" s="19">
        <v>481</v>
      </c>
      <c r="F315" s="19">
        <v>0.1</v>
      </c>
      <c r="G315" s="19">
        <v>49.4</v>
      </c>
      <c r="H315" s="19">
        <v>7.96</v>
      </c>
      <c r="I315" s="19">
        <v>9.6999999999999993</v>
      </c>
      <c r="J315" s="12">
        <f>(J316/B316)*100</f>
        <v>9.7000000000000011</v>
      </c>
      <c r="K315" s="19">
        <v>5.5</v>
      </c>
      <c r="L315" s="20">
        <v>0</v>
      </c>
      <c r="M315" s="20">
        <v>0</v>
      </c>
      <c r="N315" s="20">
        <v>0</v>
      </c>
      <c r="O315" s="20">
        <v>0</v>
      </c>
      <c r="P315" s="20">
        <v>0</v>
      </c>
      <c r="Q315" s="20">
        <v>0</v>
      </c>
      <c r="R315" s="20">
        <v>0</v>
      </c>
      <c r="S315" s="20">
        <v>0</v>
      </c>
      <c r="T315" s="20">
        <v>700</v>
      </c>
      <c r="U315" s="13">
        <f t="shared" ref="U315:U328" si="51">T315*2.5/1000</f>
        <v>1.75</v>
      </c>
      <c r="V315" s="20">
        <v>29</v>
      </c>
      <c r="W315" s="20">
        <v>6</v>
      </c>
      <c r="X315" s="20">
        <v>14</v>
      </c>
      <c r="Y315" s="20">
        <v>12</v>
      </c>
      <c r="Z315" s="20">
        <v>0.9</v>
      </c>
      <c r="AA315" s="20">
        <v>0.1</v>
      </c>
      <c r="AB315" s="20">
        <v>0</v>
      </c>
    </row>
    <row r="316" spans="1:28" x14ac:dyDescent="0.25">
      <c r="A316" s="53"/>
      <c r="B316" s="54">
        <v>30</v>
      </c>
      <c r="C316" s="54">
        <v>0</v>
      </c>
      <c r="D316" s="54">
        <v>0</v>
      </c>
      <c r="E316" s="55">
        <f>E315*B316/100</f>
        <v>144.30000000000001</v>
      </c>
      <c r="F316" s="55">
        <f>F315*B316/100</f>
        <v>0.03</v>
      </c>
      <c r="G316" s="55">
        <f>G315*B316/100</f>
        <v>14.82</v>
      </c>
      <c r="H316" s="55">
        <f>H315*B316/100</f>
        <v>2.3879999999999999</v>
      </c>
      <c r="I316" s="55">
        <f>I315*B316/100</f>
        <v>2.91</v>
      </c>
      <c r="J316" s="55">
        <f>I316</f>
        <v>2.91</v>
      </c>
      <c r="K316" s="55">
        <f>K315*B316/100</f>
        <v>1.65</v>
      </c>
      <c r="L316" s="56">
        <f>L315*B316/100</f>
        <v>0</v>
      </c>
      <c r="M316" s="56">
        <f>M315*B316/100</f>
        <v>0</v>
      </c>
      <c r="N316" s="56">
        <f>N315*B316/100</f>
        <v>0</v>
      </c>
      <c r="O316" s="56">
        <f>O315*B316/100</f>
        <v>0</v>
      </c>
      <c r="P316" s="56">
        <f>P315*B316/100</f>
        <v>0</v>
      </c>
      <c r="Q316" s="56">
        <f>Q315*B316/100</f>
        <v>0</v>
      </c>
      <c r="R316" s="56">
        <f>R315*B316/100</f>
        <v>0</v>
      </c>
      <c r="S316" s="56">
        <f>S315*B316/100</f>
        <v>0</v>
      </c>
      <c r="T316" s="56">
        <f>T315*B316/100</f>
        <v>210</v>
      </c>
      <c r="U316" s="56">
        <f t="shared" si="51"/>
        <v>0.52500000000000002</v>
      </c>
      <c r="V316" s="56">
        <f>V315*B316/100</f>
        <v>8.6999999999999993</v>
      </c>
      <c r="W316" s="56">
        <f>W315*B316/100</f>
        <v>1.8</v>
      </c>
      <c r="X316" s="56">
        <f>X315*B316/100</f>
        <v>4.2</v>
      </c>
      <c r="Y316" s="56">
        <f>Y315*B316/100</f>
        <v>3.6</v>
      </c>
      <c r="Z316" s="56">
        <f>Z315*B316/100</f>
        <v>0.27</v>
      </c>
      <c r="AA316" s="56">
        <f>AA315*B316/100</f>
        <v>0.03</v>
      </c>
      <c r="AB316" s="56">
        <f>AB315*B316/100</f>
        <v>0</v>
      </c>
    </row>
    <row r="317" spans="1:28" x14ac:dyDescent="0.25">
      <c r="A317" s="14" t="s">
        <v>29</v>
      </c>
      <c r="B317" s="10" t="s">
        <v>107</v>
      </c>
      <c r="C317" s="10">
        <v>0</v>
      </c>
      <c r="D317" s="10">
        <v>0</v>
      </c>
      <c r="E317" s="12">
        <v>14.82716049382716</v>
      </c>
      <c r="F317" s="12">
        <v>0.78024691358024689</v>
      </c>
      <c r="G317" s="12">
        <v>0.30246913580246915</v>
      </c>
      <c r="H317" s="12">
        <v>5.7530864197530861E-2</v>
      </c>
      <c r="I317" s="12">
        <v>2.4024691358024688</v>
      </c>
      <c r="J317" s="12">
        <f>(J318/B318)*100</f>
        <v>2.2583209876543204</v>
      </c>
      <c r="K317" s="12">
        <v>0</v>
      </c>
      <c r="L317" s="13">
        <v>0.98395061728395061</v>
      </c>
      <c r="M317" s="13">
        <v>84.703703703703709</v>
      </c>
      <c r="N317" s="13">
        <v>7.1234567901234572E-2</v>
      </c>
      <c r="O317" s="13">
        <v>1.2716049382716048E-2</v>
      </c>
      <c r="P317" s="13">
        <v>0.57407407407407418</v>
      </c>
      <c r="Q317" s="13">
        <v>24.345679012345677</v>
      </c>
      <c r="R317" s="13">
        <v>0</v>
      </c>
      <c r="S317" s="13">
        <v>28.543209876543209</v>
      </c>
      <c r="T317" s="13">
        <v>5.7901234567901234</v>
      </c>
      <c r="U317" s="13">
        <f t="shared" si="51"/>
        <v>1.4475308641975309E-2</v>
      </c>
      <c r="V317" s="13">
        <v>203.95061728395061</v>
      </c>
      <c r="W317" s="13">
        <v>14.901234567901234</v>
      </c>
      <c r="X317" s="13">
        <v>7.5802469135802468</v>
      </c>
      <c r="Y317" s="13">
        <v>29.913580246913579</v>
      </c>
      <c r="Z317" s="13">
        <v>0.53456790123456788</v>
      </c>
      <c r="AA317" s="13">
        <v>0.1308641975308642</v>
      </c>
      <c r="AB317" s="13">
        <v>0.23456790123456789</v>
      </c>
    </row>
    <row r="318" spans="1:28" x14ac:dyDescent="0.25">
      <c r="A318" s="57"/>
      <c r="B318" s="54">
        <v>135</v>
      </c>
      <c r="C318" s="54">
        <v>1.7</v>
      </c>
      <c r="D318" s="54">
        <v>135</v>
      </c>
      <c r="E318" s="55">
        <f>E317*B318/100</f>
        <v>20.016666666666666</v>
      </c>
      <c r="F318" s="55">
        <f>F317*B318/100</f>
        <v>1.0533333333333332</v>
      </c>
      <c r="G318" s="55">
        <f>G317*B318/100</f>
        <v>0.40833333333333338</v>
      </c>
      <c r="H318" s="55">
        <f>H317*B318/100</f>
        <v>7.7666666666666662E-2</v>
      </c>
      <c r="I318" s="55">
        <f>I317*B318/100</f>
        <v>3.2433333333333332</v>
      </c>
      <c r="J318" s="55">
        <f>I318*0.94</f>
        <v>3.0487333333333329</v>
      </c>
      <c r="K318" s="55">
        <f>K317*B318/100</f>
        <v>0</v>
      </c>
      <c r="L318" s="56">
        <f>L317*B318/100</f>
        <v>1.3283333333333334</v>
      </c>
      <c r="M318" s="56">
        <f>M317*B318/100</f>
        <v>114.35</v>
      </c>
      <c r="N318" s="56">
        <f>N317*B318/100</f>
        <v>9.6166666666666678E-2</v>
      </c>
      <c r="O318" s="56">
        <f>O317*B318/100</f>
        <v>1.7166666666666667E-2</v>
      </c>
      <c r="P318" s="56">
        <f>P317*B318/100</f>
        <v>0.77500000000000013</v>
      </c>
      <c r="Q318" s="56">
        <f>Q317*B318/100</f>
        <v>32.866666666666667</v>
      </c>
      <c r="R318" s="56">
        <f>R317*B318/100</f>
        <v>0</v>
      </c>
      <c r="S318" s="56">
        <f>S317*B318/100</f>
        <v>38.533333333333331</v>
      </c>
      <c r="T318" s="56">
        <f>T317*B318/100</f>
        <v>7.8166666666666664</v>
      </c>
      <c r="U318" s="56">
        <f t="shared" si="51"/>
        <v>1.9541666666666666E-2</v>
      </c>
      <c r="V318" s="56">
        <f>V317*B318/100</f>
        <v>275.33333333333331</v>
      </c>
      <c r="W318" s="56">
        <f>W317*B318/100</f>
        <v>20.116666666666664</v>
      </c>
      <c r="X318" s="56">
        <f>X317*B318/100</f>
        <v>10.233333333333334</v>
      </c>
      <c r="Y318" s="56">
        <f>Y317*B318/100</f>
        <v>40.383333333333333</v>
      </c>
      <c r="Z318" s="56">
        <f>Z317*B318/100</f>
        <v>0.72166666666666657</v>
      </c>
      <c r="AA318" s="56">
        <f>AA317*B318/100</f>
        <v>0.17666666666666667</v>
      </c>
      <c r="AB318" s="56">
        <f>AB317*B318/100</f>
        <v>0.31666666666666665</v>
      </c>
    </row>
    <row r="319" spans="1:28" x14ac:dyDescent="0.25">
      <c r="A319" s="9"/>
      <c r="B319" s="10" t="s">
        <v>125</v>
      </c>
      <c r="C319" s="10">
        <v>0</v>
      </c>
      <c r="D319" s="10">
        <v>0</v>
      </c>
      <c r="E319" s="19">
        <v>134</v>
      </c>
      <c r="F319" s="19">
        <v>5.2</v>
      </c>
      <c r="G319" s="19">
        <v>1.1000000000000001</v>
      </c>
      <c r="H319" s="19">
        <v>0.18</v>
      </c>
      <c r="I319" s="19">
        <v>27.5</v>
      </c>
      <c r="J319" s="12">
        <f>(J320/B320)*100</f>
        <v>1.6500000000000001</v>
      </c>
      <c r="K319" s="19">
        <v>0</v>
      </c>
      <c r="L319" s="20">
        <v>4.4000000000000004</v>
      </c>
      <c r="M319" s="20">
        <v>0</v>
      </c>
      <c r="N319" s="20">
        <v>0.11</v>
      </c>
      <c r="O319" s="20">
        <v>0.02</v>
      </c>
      <c r="P319" s="20">
        <v>1.3</v>
      </c>
      <c r="Q319" s="20">
        <v>0</v>
      </c>
      <c r="R319" s="20">
        <v>0</v>
      </c>
      <c r="S319" s="20">
        <v>8</v>
      </c>
      <c r="T319" s="20">
        <v>5</v>
      </c>
      <c r="U319" s="13">
        <f t="shared" si="51"/>
        <v>1.2500000000000001E-2</v>
      </c>
      <c r="V319" s="20">
        <v>82</v>
      </c>
      <c r="W319" s="20">
        <v>30</v>
      </c>
      <c r="X319" s="20">
        <v>46</v>
      </c>
      <c r="Y319" s="20">
        <v>124</v>
      </c>
      <c r="Z319" s="20">
        <v>1.5</v>
      </c>
      <c r="AA319" s="20">
        <v>1.2</v>
      </c>
      <c r="AB319" s="20">
        <v>5</v>
      </c>
    </row>
    <row r="320" spans="1:28" x14ac:dyDescent="0.25">
      <c r="A320" s="53"/>
      <c r="B320" s="53">
        <v>200</v>
      </c>
      <c r="C320" s="54">
        <v>0</v>
      </c>
      <c r="D320" s="54">
        <v>0</v>
      </c>
      <c r="E320" s="55">
        <f>E319*B320/100</f>
        <v>268</v>
      </c>
      <c r="F320" s="55">
        <f>F319*B320/100</f>
        <v>10.4</v>
      </c>
      <c r="G320" s="55">
        <f>G319*B320/100</f>
        <v>2.2000000000000002</v>
      </c>
      <c r="H320" s="55">
        <f>H319*B320/100</f>
        <v>0.36</v>
      </c>
      <c r="I320" s="55">
        <f>I319*B320/100</f>
        <v>55</v>
      </c>
      <c r="J320" s="55">
        <f>I320*0.06</f>
        <v>3.3</v>
      </c>
      <c r="K320" s="55">
        <f>K319*B320/100</f>
        <v>0</v>
      </c>
      <c r="L320" s="56">
        <f>L319*B320/100</f>
        <v>8.8000000000000007</v>
      </c>
      <c r="M320" s="56">
        <f>M319*B320/100</f>
        <v>0</v>
      </c>
      <c r="N320" s="56">
        <f>N319*B320/100</f>
        <v>0.22</v>
      </c>
      <c r="O320" s="56">
        <f>O319*B320/100</f>
        <v>0.04</v>
      </c>
      <c r="P320" s="56">
        <f>P319*B320/100</f>
        <v>2.6</v>
      </c>
      <c r="Q320" s="56">
        <f>Q319*B320/100</f>
        <v>0</v>
      </c>
      <c r="R320" s="56">
        <f>R319*B320/100</f>
        <v>0</v>
      </c>
      <c r="S320" s="56">
        <f>S319*B320/100</f>
        <v>16</v>
      </c>
      <c r="T320" s="56">
        <f>T319*B320/100</f>
        <v>10</v>
      </c>
      <c r="U320" s="56">
        <f t="shared" si="51"/>
        <v>2.5000000000000001E-2</v>
      </c>
      <c r="V320" s="56">
        <f>V319*B320/100</f>
        <v>164</v>
      </c>
      <c r="W320" s="56">
        <f>W319*B320/100</f>
        <v>60</v>
      </c>
      <c r="X320" s="56">
        <f>X319*B320/100</f>
        <v>92</v>
      </c>
      <c r="Y320" s="56">
        <f>Y319*B320/100</f>
        <v>248</v>
      </c>
      <c r="Z320" s="56">
        <f>Z319*B320/100</f>
        <v>3</v>
      </c>
      <c r="AA320" s="56">
        <f>AA319*B320/100</f>
        <v>2.4</v>
      </c>
      <c r="AB320" s="56">
        <f>AB319*B320/100</f>
        <v>10</v>
      </c>
    </row>
    <row r="321" spans="1:28" x14ac:dyDescent="0.25">
      <c r="A321" s="14" t="s">
        <v>29</v>
      </c>
      <c r="B321" s="10" t="s">
        <v>126</v>
      </c>
      <c r="C321" s="10">
        <v>0</v>
      </c>
      <c r="D321" s="10">
        <v>0</v>
      </c>
      <c r="E321" s="19">
        <v>58.206881478706137</v>
      </c>
      <c r="F321" s="19">
        <v>5.1281691020357183</v>
      </c>
      <c r="G321" s="19">
        <v>1.8326152116897716</v>
      </c>
      <c r="H321" s="19">
        <v>0.72628637442238053</v>
      </c>
      <c r="I321" s="19">
        <v>5.6795616335706258</v>
      </c>
      <c r="J321" s="12">
        <f>(J322/B322)*100</f>
        <v>4.6572405395279128</v>
      </c>
      <c r="K321" s="19">
        <v>0</v>
      </c>
      <c r="L321" s="20">
        <v>1.5823654302485328</v>
      </c>
      <c r="M321" s="20">
        <v>207.69326839015864</v>
      </c>
      <c r="N321" s="20">
        <v>9.0395903584363696E-2</v>
      </c>
      <c r="O321" s="20">
        <v>7.7482203072311753E-2</v>
      </c>
      <c r="P321" s="20">
        <v>1.961658548769827</v>
      </c>
      <c r="Q321" s="20">
        <v>14.232078181591106</v>
      </c>
      <c r="R321" s="20">
        <v>0.29973772948669913</v>
      </c>
      <c r="S321" s="20">
        <v>16.829024603471961</v>
      </c>
      <c r="T321" s="20">
        <v>50.540152366679145</v>
      </c>
      <c r="U321" s="13">
        <f t="shared" si="51"/>
        <v>0.12635038091669787</v>
      </c>
      <c r="V321" s="20">
        <v>388.72080679405519</v>
      </c>
      <c r="W321" s="20">
        <v>29.833270887973022</v>
      </c>
      <c r="X321" s="20">
        <v>18.062320469589114</v>
      </c>
      <c r="Y321" s="20">
        <v>70.891095291619848</v>
      </c>
      <c r="Z321" s="20">
        <v>1.1452479080804296</v>
      </c>
      <c r="AA321" s="20">
        <v>0.94807668290246061</v>
      </c>
      <c r="AB321" s="20">
        <v>2.9271262645185461</v>
      </c>
    </row>
    <row r="322" spans="1:28" x14ac:dyDescent="0.25">
      <c r="A322" s="57"/>
      <c r="B322" s="54">
        <v>320</v>
      </c>
      <c r="C322" s="54">
        <v>5</v>
      </c>
      <c r="D322" s="54">
        <v>410</v>
      </c>
      <c r="E322" s="55">
        <f>E321*B322/100</f>
        <v>186.26202073185962</v>
      </c>
      <c r="F322" s="55">
        <f>F321*B322/100</f>
        <v>16.410141126514301</v>
      </c>
      <c r="G322" s="55">
        <f>G321*B322/100</f>
        <v>5.8643686774072696</v>
      </c>
      <c r="H322" s="55">
        <f>H321*B322/100</f>
        <v>2.324116398151618</v>
      </c>
      <c r="I322" s="55">
        <f>I321*B322/100</f>
        <v>18.174597227426002</v>
      </c>
      <c r="J322" s="55">
        <f>(I322/100)*82</f>
        <v>14.90316972648932</v>
      </c>
      <c r="K322" s="55">
        <f>K321*B322/100</f>
        <v>0</v>
      </c>
      <c r="L322" s="56">
        <f>L321*B322/100</f>
        <v>5.0635693767953054</v>
      </c>
      <c r="M322" s="56">
        <f>M321*B322/100</f>
        <v>664.61845884850754</v>
      </c>
      <c r="N322" s="56">
        <f>N321*B322/100</f>
        <v>0.28926689146996382</v>
      </c>
      <c r="O322" s="56">
        <f>O321*B322/100</f>
        <v>0.24794304983139759</v>
      </c>
      <c r="P322" s="56">
        <f>P321*B322/100</f>
        <v>6.2773073560634467</v>
      </c>
      <c r="Q322" s="56">
        <f>Q321*B322/100</f>
        <v>45.542650181091538</v>
      </c>
      <c r="R322" s="56">
        <f>R321*B322/100</f>
        <v>0.95916073435743732</v>
      </c>
      <c r="S322" s="56">
        <f>S321*B322/100</f>
        <v>53.85287873111028</v>
      </c>
      <c r="T322" s="56">
        <f>T321*B322/100</f>
        <v>161.72848757337326</v>
      </c>
      <c r="U322" s="56">
        <f t="shared" si="51"/>
        <v>0.40432121893343315</v>
      </c>
      <c r="V322" s="56">
        <f>V321*B322/100</f>
        <v>1243.9065817409764</v>
      </c>
      <c r="W322" s="56">
        <f>W321*B322/100</f>
        <v>95.466466841513665</v>
      </c>
      <c r="X322" s="56">
        <f>X321*B322/100</f>
        <v>57.79942550268516</v>
      </c>
      <c r="Y322" s="56">
        <f>Y321*B322/100</f>
        <v>226.85150493318352</v>
      </c>
      <c r="Z322" s="56">
        <f>Z321*B322/100</f>
        <v>3.6647933058573749</v>
      </c>
      <c r="AA322" s="56">
        <f>AA321*B322/100</f>
        <v>3.033845385287874</v>
      </c>
      <c r="AB322" s="56">
        <f>AB321*B322/100</f>
        <v>9.3668040464593467</v>
      </c>
    </row>
    <row r="323" spans="1:28" x14ac:dyDescent="0.25">
      <c r="A323" s="14" t="s">
        <v>29</v>
      </c>
      <c r="B323" s="10" t="s">
        <v>46</v>
      </c>
      <c r="C323" s="10">
        <v>0</v>
      </c>
      <c r="D323" s="10">
        <v>0</v>
      </c>
      <c r="E323" s="12">
        <v>49.847896440129453</v>
      </c>
      <c r="F323" s="12">
        <v>0.82588996763754052</v>
      </c>
      <c r="G323" s="12">
        <v>0.17119741100323627</v>
      </c>
      <c r="H323" s="12">
        <v>4.8996763754045318E-2</v>
      </c>
      <c r="I323" s="12">
        <v>11.980582524271846</v>
      </c>
      <c r="J323" s="12">
        <v>11.25</v>
      </c>
      <c r="K323" s="12">
        <v>1.4401294498381878</v>
      </c>
      <c r="L323" s="13">
        <v>1.2521035598705501</v>
      </c>
      <c r="M323" s="13">
        <v>4.6893203883495147</v>
      </c>
      <c r="N323" s="13">
        <v>6.0097087378640772E-2</v>
      </c>
      <c r="O323" s="13">
        <v>3.2588996763754048E-2</v>
      </c>
      <c r="P323" s="13">
        <v>0.35728155339805828</v>
      </c>
      <c r="Q323" s="13">
        <v>35.640776699029125</v>
      </c>
      <c r="R323" s="13">
        <v>0</v>
      </c>
      <c r="S323" s="13">
        <v>18.899676375404535</v>
      </c>
      <c r="T323" s="13">
        <v>4.5760517799352751</v>
      </c>
      <c r="U323" s="13">
        <f t="shared" si="51"/>
        <v>1.144012944983819E-2</v>
      </c>
      <c r="V323" s="13">
        <v>204.01294498381876</v>
      </c>
      <c r="W323" s="13">
        <v>20.045307443365694</v>
      </c>
      <c r="X323" s="13">
        <v>12.993527508090613</v>
      </c>
      <c r="Y323" s="13">
        <v>20.197411003236247</v>
      </c>
      <c r="Z323" s="13">
        <v>0.21715210355987055</v>
      </c>
      <c r="AA323" s="13">
        <v>0.1</v>
      </c>
      <c r="AB323" s="13">
        <v>0.663430420711974</v>
      </c>
    </row>
    <row r="324" spans="1:28" x14ac:dyDescent="0.25">
      <c r="A324" s="57"/>
      <c r="B324" s="54">
        <v>160</v>
      </c>
      <c r="C324" s="54">
        <v>0</v>
      </c>
      <c r="D324" s="54">
        <v>0</v>
      </c>
      <c r="E324" s="55">
        <f>E323*B324/100</f>
        <v>79.756634304207125</v>
      </c>
      <c r="F324" s="55">
        <f>F323*B324/100</f>
        <v>1.3214239482200647</v>
      </c>
      <c r="G324" s="55">
        <f>G323*B324/100</f>
        <v>0.273915857605178</v>
      </c>
      <c r="H324" s="55">
        <f>H323*B324/100</f>
        <v>7.8394822006472506E-2</v>
      </c>
      <c r="I324" s="55">
        <f>I323*B324/100</f>
        <v>19.168932038834953</v>
      </c>
      <c r="J324" s="55">
        <v>18</v>
      </c>
      <c r="K324" s="55">
        <f>K323*B324/100</f>
        <v>2.3042071197411005</v>
      </c>
      <c r="L324" s="56">
        <f>L323*B324/100</f>
        <v>2.0033656957928803</v>
      </c>
      <c r="M324" s="56">
        <f>M323*B324/100</f>
        <v>7.5029126213592239</v>
      </c>
      <c r="N324" s="56">
        <f>N323*B324/100</f>
        <v>9.6155339805825232E-2</v>
      </c>
      <c r="O324" s="56">
        <f>O323*B324/100</f>
        <v>5.2142394822006471E-2</v>
      </c>
      <c r="P324" s="56">
        <f>P323*B324/100</f>
        <v>0.57165048543689323</v>
      </c>
      <c r="Q324" s="56">
        <f>Q323*B324/100</f>
        <v>57.025242718446599</v>
      </c>
      <c r="R324" s="56">
        <f>R323*B324/100</f>
        <v>0</v>
      </c>
      <c r="S324" s="56">
        <f>S323*B324/100</f>
        <v>30.239482200647259</v>
      </c>
      <c r="T324" s="56">
        <f>T323*B324/100</f>
        <v>7.3216828478964411</v>
      </c>
      <c r="U324" s="56">
        <f t="shared" si="51"/>
        <v>1.8304207119741105E-2</v>
      </c>
      <c r="V324" s="56">
        <f>V323*B324/100</f>
        <v>326.42071197411002</v>
      </c>
      <c r="W324" s="56">
        <f>W323*B324/100</f>
        <v>32.072491909385107</v>
      </c>
      <c r="X324" s="56">
        <f>X323*B324/100</f>
        <v>20.789644012944983</v>
      </c>
      <c r="Y324" s="56">
        <f>Y323*B324/100</f>
        <v>32.315857605177996</v>
      </c>
      <c r="Z324" s="56">
        <f>Z323*B324/100</f>
        <v>0.34744336569579287</v>
      </c>
      <c r="AA324" s="56">
        <f>AA323*B324/100</f>
        <v>0.16</v>
      </c>
      <c r="AB324" s="56">
        <f>AB323*B324/100</f>
        <v>1.0614886731391584</v>
      </c>
    </row>
    <row r="325" spans="1:28" hidden="1" x14ac:dyDescent="0.25">
      <c r="A325" s="9">
        <v>720</v>
      </c>
      <c r="B325" s="10" t="s">
        <v>127</v>
      </c>
      <c r="C325" s="10">
        <v>0</v>
      </c>
      <c r="D325" s="10">
        <v>0</v>
      </c>
      <c r="E325" s="19">
        <v>177</v>
      </c>
      <c r="F325" s="19">
        <v>3.6</v>
      </c>
      <c r="G325" s="19">
        <v>9.8000000000000007</v>
      </c>
      <c r="H325" s="19">
        <v>6.18</v>
      </c>
      <c r="I325" s="19">
        <v>19.8</v>
      </c>
      <c r="J325" s="19"/>
      <c r="K325" s="19">
        <v>15</v>
      </c>
      <c r="L325" s="20">
        <v>0</v>
      </c>
      <c r="M325" s="20">
        <v>99</v>
      </c>
      <c r="N325" s="20">
        <v>0.1</v>
      </c>
      <c r="O325" s="20">
        <v>0.28000000000000003</v>
      </c>
      <c r="P325" s="20">
        <v>0.2</v>
      </c>
      <c r="Q325" s="20">
        <v>1</v>
      </c>
      <c r="R325" s="20">
        <v>0.5</v>
      </c>
      <c r="S325" s="20">
        <v>6</v>
      </c>
      <c r="T325" s="20">
        <v>60</v>
      </c>
      <c r="U325" s="13">
        <f t="shared" si="51"/>
        <v>0.15</v>
      </c>
      <c r="V325" s="20">
        <v>174</v>
      </c>
      <c r="W325" s="20">
        <v>100</v>
      </c>
      <c r="X325" s="20">
        <v>12</v>
      </c>
      <c r="Y325" s="20">
        <v>91</v>
      </c>
      <c r="Z325" s="20">
        <v>0</v>
      </c>
      <c r="AA325" s="20">
        <v>0.3</v>
      </c>
      <c r="AB325" s="20">
        <v>2</v>
      </c>
    </row>
    <row r="326" spans="1:28" hidden="1" x14ac:dyDescent="0.25">
      <c r="A326" s="53"/>
      <c r="B326" s="53">
        <v>0</v>
      </c>
      <c r="C326" s="54">
        <v>0</v>
      </c>
      <c r="D326" s="54">
        <v>0</v>
      </c>
      <c r="E326" s="55">
        <f>E325*B326/100</f>
        <v>0</v>
      </c>
      <c r="F326" s="55">
        <f>F325*B326/100</f>
        <v>0</v>
      </c>
      <c r="G326" s="55">
        <f>G325*B326/100</f>
        <v>0</v>
      </c>
      <c r="H326" s="55">
        <f>H325*B326/100</f>
        <v>0</v>
      </c>
      <c r="I326" s="55">
        <f>I325*B326/100</f>
        <v>0</v>
      </c>
      <c r="J326" s="55"/>
      <c r="K326" s="55">
        <f>K325*B326/100</f>
        <v>0</v>
      </c>
      <c r="L326" s="56">
        <f>L325*B326/100</f>
        <v>0</v>
      </c>
      <c r="M326" s="56">
        <f>M325*B326/100</f>
        <v>0</v>
      </c>
      <c r="N326" s="56">
        <f>N325*B326/100</f>
        <v>0</v>
      </c>
      <c r="O326" s="56">
        <f>O325*B326/100</f>
        <v>0</v>
      </c>
      <c r="P326" s="56">
        <f>P325*B326/100</f>
        <v>0</v>
      </c>
      <c r="Q326" s="56">
        <f>Q325*B326/100</f>
        <v>0</v>
      </c>
      <c r="R326" s="56">
        <f>R325*B326/100</f>
        <v>0</v>
      </c>
      <c r="S326" s="56">
        <f>S325*B326/100</f>
        <v>0</v>
      </c>
      <c r="T326" s="56">
        <f>T325*B326/100</f>
        <v>0</v>
      </c>
      <c r="U326" s="56">
        <f t="shared" si="51"/>
        <v>0</v>
      </c>
      <c r="V326" s="56">
        <f>V325*B326/100</f>
        <v>0</v>
      </c>
      <c r="W326" s="56">
        <f>W325*B326/100</f>
        <v>0</v>
      </c>
      <c r="X326" s="56">
        <f>X325*B326/100</f>
        <v>0</v>
      </c>
      <c r="Y326" s="56">
        <f>Y325*B326/100</f>
        <v>0</v>
      </c>
      <c r="Z326" s="56">
        <f>Z325*B326/100</f>
        <v>0</v>
      </c>
      <c r="AA326" s="56">
        <f>AA325*B326/100</f>
        <v>0</v>
      </c>
      <c r="AB326" s="56">
        <f>AB325*B326/100</f>
        <v>0</v>
      </c>
    </row>
    <row r="327" spans="1:28" x14ac:dyDescent="0.25">
      <c r="A327" s="9"/>
      <c r="B327" s="10" t="s">
        <v>128</v>
      </c>
      <c r="C327" s="10">
        <v>0</v>
      </c>
      <c r="D327" s="10">
        <v>0</v>
      </c>
      <c r="E327" s="19">
        <v>365</v>
      </c>
      <c r="F327" s="19">
        <v>7.8</v>
      </c>
      <c r="G327" s="19">
        <v>18.3</v>
      </c>
      <c r="H327" s="19">
        <v>9.69</v>
      </c>
      <c r="I327" s="19">
        <v>45</v>
      </c>
      <c r="J327" s="12">
        <f>(J328/B328)*100</f>
        <v>2.7</v>
      </c>
      <c r="K327" s="19">
        <v>0</v>
      </c>
      <c r="L327" s="20">
        <v>2</v>
      </c>
      <c r="M327" s="20">
        <v>150</v>
      </c>
      <c r="N327" s="20">
        <v>0.24</v>
      </c>
      <c r="O327" s="20">
        <v>7.0000000000000007E-2</v>
      </c>
      <c r="P327" s="20">
        <v>1.5</v>
      </c>
      <c r="Q327" s="20">
        <v>0</v>
      </c>
      <c r="R327" s="20">
        <v>0</v>
      </c>
      <c r="S327" s="20">
        <v>20</v>
      </c>
      <c r="T327" s="20">
        <v>644</v>
      </c>
      <c r="U327" s="13">
        <f t="shared" si="51"/>
        <v>1.61</v>
      </c>
      <c r="V327" s="20">
        <v>96</v>
      </c>
      <c r="W327" s="20">
        <v>96</v>
      </c>
      <c r="X327" s="20">
        <v>20</v>
      </c>
      <c r="Y327" s="20">
        <v>84</v>
      </c>
      <c r="Z327" s="20">
        <v>1.5</v>
      </c>
      <c r="AA327" s="20">
        <v>0.5</v>
      </c>
      <c r="AB327" s="20">
        <v>4</v>
      </c>
    </row>
    <row r="328" spans="1:28" x14ac:dyDescent="0.25">
      <c r="A328" s="53"/>
      <c r="B328" s="54">
        <v>40</v>
      </c>
      <c r="C328" s="54">
        <v>0</v>
      </c>
      <c r="D328" s="54">
        <v>0</v>
      </c>
      <c r="E328" s="55">
        <f>E327*B328/100</f>
        <v>146</v>
      </c>
      <c r="F328" s="55">
        <f>F327*B328/100</f>
        <v>3.12</v>
      </c>
      <c r="G328" s="55">
        <f>G327*B328/100</f>
        <v>7.32</v>
      </c>
      <c r="H328" s="55">
        <f>H327*B328/100</f>
        <v>3.8759999999999994</v>
      </c>
      <c r="I328" s="55">
        <f>I327*B328/100</f>
        <v>18</v>
      </c>
      <c r="J328" s="55">
        <f>I328*0.06</f>
        <v>1.08</v>
      </c>
      <c r="K328" s="55">
        <f>K327*B328/100</f>
        <v>0</v>
      </c>
      <c r="L328" s="56">
        <f>L327*B328/100</f>
        <v>0.8</v>
      </c>
      <c r="M328" s="56">
        <f>M327*B328/100</f>
        <v>60</v>
      </c>
      <c r="N328" s="56">
        <f>N327*B328/100</f>
        <v>9.6000000000000002E-2</v>
      </c>
      <c r="O328" s="56">
        <f>O327*B328/100</f>
        <v>2.8000000000000004E-2</v>
      </c>
      <c r="P328" s="56">
        <f>P327*B328/100</f>
        <v>0.6</v>
      </c>
      <c r="Q328" s="56">
        <f>Q327*B328/100</f>
        <v>0</v>
      </c>
      <c r="R328" s="56">
        <f>R327*B328/100</f>
        <v>0</v>
      </c>
      <c r="S328" s="56">
        <f>S327*B328/100</f>
        <v>8</v>
      </c>
      <c r="T328" s="56">
        <f>T327*B328/100</f>
        <v>257.60000000000002</v>
      </c>
      <c r="U328" s="56">
        <f t="shared" si="51"/>
        <v>0.64400000000000002</v>
      </c>
      <c r="V328" s="56">
        <f>V327*B328/100</f>
        <v>38.4</v>
      </c>
      <c r="W328" s="56">
        <f>W327*B328/100</f>
        <v>38.4</v>
      </c>
      <c r="X328" s="56">
        <f>X327*B328/100</f>
        <v>8</v>
      </c>
      <c r="Y328" s="56">
        <f>Y327*B328/100</f>
        <v>33.6</v>
      </c>
      <c r="Z328" s="56">
        <f>Z327*B328/100</f>
        <v>0.6</v>
      </c>
      <c r="AA328" s="56">
        <f>AA327*B328/100</f>
        <v>0.2</v>
      </c>
      <c r="AB328" s="56">
        <f>AB327*B328/100</f>
        <v>1.6</v>
      </c>
    </row>
    <row r="329" spans="1:28" x14ac:dyDescent="0.25">
      <c r="A329" s="21" t="s">
        <v>34</v>
      </c>
      <c r="B329" s="22">
        <f>B316+B318+B320+B322+B324+B326+B328</f>
        <v>885</v>
      </c>
      <c r="C329" s="22">
        <f t="shared" ref="C329:Z329" si="52">C316+C318+C320+C322+C324+C326+C328</f>
        <v>6.7</v>
      </c>
      <c r="D329" s="22">
        <f t="shared" si="52"/>
        <v>545</v>
      </c>
      <c r="E329" s="23">
        <f>E316+E318+E320+E322+E324+E326+E328</f>
        <v>844.33532170273338</v>
      </c>
      <c r="F329" s="23">
        <f t="shared" si="52"/>
        <v>32.334898408067701</v>
      </c>
      <c r="G329" s="23">
        <f t="shared" si="52"/>
        <v>30.886617868345784</v>
      </c>
      <c r="H329" s="23">
        <f>H316+H318+H320+H322+H324+H326+H328</f>
        <v>9.1041778868247558</v>
      </c>
      <c r="I329" s="23">
        <f t="shared" si="52"/>
        <v>116.49686259959429</v>
      </c>
      <c r="J329" s="23">
        <f t="shared" si="52"/>
        <v>43.241903059822647</v>
      </c>
      <c r="K329" s="23">
        <f>K316+K318+K320+K322+K324+K326+K328</f>
        <v>3.9542071197411004</v>
      </c>
      <c r="L329" s="24">
        <f>L316+L318+L320+L322+L324+L326+L328</f>
        <v>17.995268405921522</v>
      </c>
      <c r="M329" s="24">
        <f t="shared" si="52"/>
        <v>846.47137146986677</v>
      </c>
      <c r="N329" s="24">
        <f t="shared" si="52"/>
        <v>0.7975888979424558</v>
      </c>
      <c r="O329" s="24">
        <f t="shared" si="52"/>
        <v>0.38525211132007076</v>
      </c>
      <c r="P329" s="24">
        <f t="shared" si="52"/>
        <v>10.823957841500338</v>
      </c>
      <c r="Q329" s="24">
        <f t="shared" si="52"/>
        <v>135.4345595662048</v>
      </c>
      <c r="R329" s="24">
        <f t="shared" si="52"/>
        <v>0.95916073435743732</v>
      </c>
      <c r="S329" s="24">
        <f t="shared" si="52"/>
        <v>146.62569426509089</v>
      </c>
      <c r="T329" s="24">
        <f t="shared" si="52"/>
        <v>654.46683708793637</v>
      </c>
      <c r="U329" s="24">
        <f t="shared" si="52"/>
        <v>1.6361670927198411</v>
      </c>
      <c r="V329" s="24">
        <f t="shared" si="52"/>
        <v>2056.7606270484198</v>
      </c>
      <c r="W329" s="24">
        <f t="shared" si="52"/>
        <v>247.85562541756545</v>
      </c>
      <c r="X329" s="24">
        <f t="shared" si="52"/>
        <v>193.02240284896348</v>
      </c>
      <c r="Y329" s="24">
        <f t="shared" si="52"/>
        <v>584.7506958716948</v>
      </c>
      <c r="Z329" s="24">
        <f t="shared" si="52"/>
        <v>8.6039033382198333</v>
      </c>
      <c r="AA329" s="24">
        <f>AA316+AA318+AA320+AA322+AA324+AA326+AA328</f>
        <v>6.0005120519545407</v>
      </c>
      <c r="AB329" s="24">
        <f>AB316+AB318+AB320+AB322+AB324+AB326+AB328</f>
        <v>22.344959386265174</v>
      </c>
    </row>
    <row r="330" spans="1:28" x14ac:dyDescent="0.25">
      <c r="A330" s="9" t="s">
        <v>47</v>
      </c>
      <c r="B330" s="10"/>
      <c r="C330" s="10"/>
      <c r="D330" s="10"/>
      <c r="E330" s="12"/>
      <c r="F330" s="12"/>
      <c r="G330" s="12"/>
      <c r="H330" s="12"/>
      <c r="I330" s="12"/>
      <c r="J330" s="12"/>
      <c r="K330" s="12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</row>
    <row r="331" spans="1:28" x14ac:dyDescent="0.25">
      <c r="A331" s="9"/>
      <c r="B331" s="10" t="s">
        <v>129</v>
      </c>
      <c r="C331" s="10">
        <v>0</v>
      </c>
      <c r="D331" s="10">
        <v>0</v>
      </c>
      <c r="E331" s="19">
        <v>32</v>
      </c>
      <c r="F331" s="19">
        <v>3.2</v>
      </c>
      <c r="G331" s="19">
        <v>0.3</v>
      </c>
      <c r="H331" s="19">
        <v>0.15</v>
      </c>
      <c r="I331" s="19">
        <v>4.5</v>
      </c>
      <c r="J331" s="19">
        <v>4.5</v>
      </c>
      <c r="K331" s="19">
        <v>0</v>
      </c>
      <c r="L331" s="20">
        <v>0</v>
      </c>
      <c r="M331" s="20">
        <v>1</v>
      </c>
      <c r="N331" s="20">
        <v>0.02</v>
      </c>
      <c r="O331" s="20">
        <v>0.2</v>
      </c>
      <c r="P331" s="20">
        <v>0.6</v>
      </c>
      <c r="Q331" s="20">
        <v>0.9</v>
      </c>
      <c r="R331" s="20">
        <v>0.7</v>
      </c>
      <c r="S331" s="20">
        <v>10</v>
      </c>
      <c r="T331" s="20">
        <v>42</v>
      </c>
      <c r="U331" s="13">
        <f t="shared" ref="U331:U340" si="53">T331*2.5/1000</f>
        <v>0.105</v>
      </c>
      <c r="V331" s="20">
        <v>156</v>
      </c>
      <c r="W331" s="20">
        <v>113</v>
      </c>
      <c r="X331" s="20">
        <v>12</v>
      </c>
      <c r="Y331" s="20">
        <v>86</v>
      </c>
      <c r="Z331" s="20">
        <v>0</v>
      </c>
      <c r="AA331" s="20">
        <v>0.5</v>
      </c>
      <c r="AB331" s="20">
        <v>1</v>
      </c>
    </row>
    <row r="332" spans="1:28" x14ac:dyDescent="0.25">
      <c r="A332" s="53"/>
      <c r="B332" s="54">
        <v>350</v>
      </c>
      <c r="C332" s="54">
        <v>0</v>
      </c>
      <c r="D332" s="54">
        <v>0</v>
      </c>
      <c r="E332" s="55">
        <f>E331*B332/100</f>
        <v>112</v>
      </c>
      <c r="F332" s="55">
        <f>F331*B332/100</f>
        <v>11.2</v>
      </c>
      <c r="G332" s="55">
        <f>G331*B332/100</f>
        <v>1.05</v>
      </c>
      <c r="H332" s="55">
        <f>H331*B332/100</f>
        <v>0.52500000000000002</v>
      </c>
      <c r="I332" s="55">
        <f>I331*B332/100</f>
        <v>15.75</v>
      </c>
      <c r="J332" s="55">
        <v>15.75</v>
      </c>
      <c r="K332" s="55">
        <f>K331*B332/100</f>
        <v>0</v>
      </c>
      <c r="L332" s="56">
        <f>L331*B332/100</f>
        <v>0</v>
      </c>
      <c r="M332" s="56">
        <f>M331*B332/100</f>
        <v>3.5</v>
      </c>
      <c r="N332" s="56">
        <f>N331*B332/100</f>
        <v>7.0000000000000007E-2</v>
      </c>
      <c r="O332" s="56">
        <f>O331*B332/100</f>
        <v>0.7</v>
      </c>
      <c r="P332" s="56">
        <f>P331*B332/100</f>
        <v>2.1</v>
      </c>
      <c r="Q332" s="56">
        <f>Q331*B332/100</f>
        <v>3.15</v>
      </c>
      <c r="R332" s="56">
        <f>R331*B332/100</f>
        <v>2.4499999999999997</v>
      </c>
      <c r="S332" s="56">
        <f>S331*B332/100</f>
        <v>35</v>
      </c>
      <c r="T332" s="56">
        <f>T331*B332/100</f>
        <v>147</v>
      </c>
      <c r="U332" s="56">
        <f t="shared" si="53"/>
        <v>0.36749999999999999</v>
      </c>
      <c r="V332" s="56">
        <f>V331*B332/100</f>
        <v>546</v>
      </c>
      <c r="W332" s="56">
        <f>W331*B332/100</f>
        <v>395.5</v>
      </c>
      <c r="X332" s="56">
        <f>X331*B332/100</f>
        <v>42</v>
      </c>
      <c r="Y332" s="56">
        <f>Y331*B332/100</f>
        <v>301</v>
      </c>
      <c r="Z332" s="56">
        <f>Z331*B332/100</f>
        <v>0</v>
      </c>
      <c r="AA332" s="56">
        <f>AA331*B332/100</f>
        <v>1.75</v>
      </c>
      <c r="AB332" s="56">
        <f>AB331*B332/100</f>
        <v>3.5</v>
      </c>
    </row>
    <row r="333" spans="1:28" x14ac:dyDescent="0.25">
      <c r="A333" s="9"/>
      <c r="B333" s="10" t="s">
        <v>72</v>
      </c>
      <c r="C333" s="10">
        <v>0</v>
      </c>
      <c r="D333" s="10">
        <v>0</v>
      </c>
      <c r="E333" s="19">
        <v>37</v>
      </c>
      <c r="F333" s="19">
        <v>1.1000000000000001</v>
      </c>
      <c r="G333" s="19">
        <v>0.1</v>
      </c>
      <c r="H333" s="19">
        <v>0.02</v>
      </c>
      <c r="I333" s="19">
        <v>8.5</v>
      </c>
      <c r="J333" s="12">
        <f>(J334/B334)*100</f>
        <v>8.5</v>
      </c>
      <c r="K333" s="19">
        <v>0</v>
      </c>
      <c r="L333" s="20">
        <v>1.7</v>
      </c>
      <c r="M333" s="20">
        <v>8</v>
      </c>
      <c r="N333" s="20">
        <v>0.11</v>
      </c>
      <c r="O333" s="20">
        <v>0.04</v>
      </c>
      <c r="P333" s="20">
        <v>0.4</v>
      </c>
      <c r="Q333" s="20">
        <v>54</v>
      </c>
      <c r="R333" s="20">
        <v>0</v>
      </c>
      <c r="S333" s="20">
        <v>31</v>
      </c>
      <c r="T333" s="20">
        <v>5</v>
      </c>
      <c r="U333" s="13">
        <f t="shared" si="53"/>
        <v>1.2500000000000001E-2</v>
      </c>
      <c r="V333" s="20">
        <v>150</v>
      </c>
      <c r="W333" s="20">
        <v>47</v>
      </c>
      <c r="X333" s="20">
        <v>10</v>
      </c>
      <c r="Y333" s="20">
        <v>21</v>
      </c>
      <c r="Z333" s="20">
        <v>0.1</v>
      </c>
      <c r="AA333" s="20">
        <v>0.1</v>
      </c>
      <c r="AB333" s="20">
        <v>1</v>
      </c>
    </row>
    <row r="334" spans="1:28" x14ac:dyDescent="0.25">
      <c r="A334" s="53"/>
      <c r="B334" s="54">
        <v>160</v>
      </c>
      <c r="C334" s="54">
        <v>0</v>
      </c>
      <c r="D334" s="54">
        <v>0</v>
      </c>
      <c r="E334" s="55">
        <f>E333*B334/100</f>
        <v>59.2</v>
      </c>
      <c r="F334" s="55">
        <f>F333*B334/100</f>
        <v>1.76</v>
      </c>
      <c r="G334" s="55">
        <f>G333*B334/100</f>
        <v>0.16</v>
      </c>
      <c r="H334" s="55">
        <f>H333*B334/100</f>
        <v>3.2000000000000001E-2</v>
      </c>
      <c r="I334" s="55">
        <f>I333*B334/100</f>
        <v>13.6</v>
      </c>
      <c r="J334" s="55">
        <v>13.6</v>
      </c>
      <c r="K334" s="55">
        <f>K333*B334/100</f>
        <v>0</v>
      </c>
      <c r="L334" s="56">
        <f>L333*B334/100</f>
        <v>2.72</v>
      </c>
      <c r="M334" s="56">
        <f>M333*B334/100</f>
        <v>12.8</v>
      </c>
      <c r="N334" s="56">
        <f>N333*B334/100</f>
        <v>0.17600000000000002</v>
      </c>
      <c r="O334" s="56">
        <f>O333*B334/100</f>
        <v>6.4000000000000001E-2</v>
      </c>
      <c r="P334" s="56">
        <f>P333*B334/100</f>
        <v>0.64</v>
      </c>
      <c r="Q334" s="56">
        <f>Q333*B334/100</f>
        <v>86.4</v>
      </c>
      <c r="R334" s="56">
        <f>R333*B334/100</f>
        <v>0</v>
      </c>
      <c r="S334" s="56">
        <f>S333*B334/100</f>
        <v>49.6</v>
      </c>
      <c r="T334" s="56">
        <f>T333*B334/100</f>
        <v>8</v>
      </c>
      <c r="U334" s="56">
        <f t="shared" si="53"/>
        <v>0.02</v>
      </c>
      <c r="V334" s="56">
        <f>V333*B334/100</f>
        <v>240</v>
      </c>
      <c r="W334" s="56">
        <f>W333*B334/100</f>
        <v>75.2</v>
      </c>
      <c r="X334" s="56">
        <f>X333*B334/100</f>
        <v>16</v>
      </c>
      <c r="Y334" s="56">
        <f>Y333*B334/100</f>
        <v>33.6</v>
      </c>
      <c r="Z334" s="56">
        <f>Z333*B334/100</f>
        <v>0.16</v>
      </c>
      <c r="AA334" s="56">
        <f>AA333*B334/100</f>
        <v>0.16</v>
      </c>
      <c r="AB334" s="56">
        <f>AB333*B334/100</f>
        <v>1.6</v>
      </c>
    </row>
    <row r="335" spans="1:28" x14ac:dyDescent="0.25">
      <c r="A335" s="9"/>
      <c r="B335" s="10" t="s">
        <v>51</v>
      </c>
      <c r="C335" s="10">
        <v>0</v>
      </c>
      <c r="D335" s="10">
        <v>0</v>
      </c>
      <c r="E335" s="19">
        <v>45</v>
      </c>
      <c r="F335" s="19">
        <v>3.4</v>
      </c>
      <c r="G335" s="19">
        <v>1.6</v>
      </c>
      <c r="H335" s="19">
        <v>1.01</v>
      </c>
      <c r="I335" s="19">
        <v>4.5999999999999996</v>
      </c>
      <c r="J335" s="12">
        <f>(J336/B336)*100</f>
        <v>4.5999999999999996</v>
      </c>
      <c r="K335" s="19">
        <v>0</v>
      </c>
      <c r="L335" s="20">
        <v>0</v>
      </c>
      <c r="M335" s="20">
        <v>23</v>
      </c>
      <c r="N335" s="20">
        <v>0.03</v>
      </c>
      <c r="O335" s="20">
        <v>0.25</v>
      </c>
      <c r="P335" s="20">
        <v>0.1</v>
      </c>
      <c r="Q335" s="20">
        <v>2</v>
      </c>
      <c r="R335" s="20">
        <v>0.9</v>
      </c>
      <c r="S335" s="20">
        <v>12</v>
      </c>
      <c r="T335" s="20">
        <v>41</v>
      </c>
      <c r="U335" s="13">
        <f t="shared" si="53"/>
        <v>0.10249999999999999</v>
      </c>
      <c r="V335" s="20">
        <v>157</v>
      </c>
      <c r="W335" s="20">
        <v>120</v>
      </c>
      <c r="X335" s="20">
        <v>10</v>
      </c>
      <c r="Y335" s="20">
        <v>96</v>
      </c>
      <c r="Z335" s="20">
        <v>0</v>
      </c>
      <c r="AA335" s="20">
        <v>0.4</v>
      </c>
      <c r="AB335" s="20">
        <v>1</v>
      </c>
    </row>
    <row r="336" spans="1:28" x14ac:dyDescent="0.25">
      <c r="A336" s="53"/>
      <c r="B336" s="54">
        <v>100</v>
      </c>
      <c r="C336" s="54">
        <v>0</v>
      </c>
      <c r="D336" s="54">
        <v>0</v>
      </c>
      <c r="E336" s="55">
        <f>E335*B336/100</f>
        <v>45</v>
      </c>
      <c r="F336" s="55">
        <f>F335*B336/100</f>
        <v>3.4</v>
      </c>
      <c r="G336" s="55">
        <f>G335*B336/100</f>
        <v>1.6</v>
      </c>
      <c r="H336" s="55">
        <f>H335*B336/100</f>
        <v>1.01</v>
      </c>
      <c r="I336" s="55">
        <f>I335*B336/100</f>
        <v>4.5999999999999996</v>
      </c>
      <c r="J336" s="55">
        <f>I336</f>
        <v>4.5999999999999996</v>
      </c>
      <c r="K336" s="55">
        <f>K335*B336/100</f>
        <v>0</v>
      </c>
      <c r="L336" s="56">
        <f>L335*B336/100</f>
        <v>0</v>
      </c>
      <c r="M336" s="56">
        <f>M335*B336/100</f>
        <v>23</v>
      </c>
      <c r="N336" s="56">
        <f>N335*B336/100</f>
        <v>0.03</v>
      </c>
      <c r="O336" s="56">
        <f>O335*B336/100</f>
        <v>0.25</v>
      </c>
      <c r="P336" s="56">
        <f>P335*B336/100</f>
        <v>0.1</v>
      </c>
      <c r="Q336" s="56">
        <f>Q335*B336/100</f>
        <v>2</v>
      </c>
      <c r="R336" s="56">
        <f>R335*B336/100</f>
        <v>0.9</v>
      </c>
      <c r="S336" s="56">
        <f>S335*B336/100</f>
        <v>12</v>
      </c>
      <c r="T336" s="56">
        <f>T335*B336/100</f>
        <v>41</v>
      </c>
      <c r="U336" s="56">
        <f t="shared" si="53"/>
        <v>0.10249999999999999</v>
      </c>
      <c r="V336" s="56">
        <f>V335*B336/100</f>
        <v>157</v>
      </c>
      <c r="W336" s="56">
        <f>W335*B336/100</f>
        <v>120</v>
      </c>
      <c r="X336" s="56">
        <f>X335*B336/100</f>
        <v>10</v>
      </c>
      <c r="Y336" s="56">
        <f>Y335*B336/100</f>
        <v>96</v>
      </c>
      <c r="Z336" s="56">
        <f>Z335*B336/100</f>
        <v>0</v>
      </c>
      <c r="AA336" s="56">
        <f>AA335*B336/100</f>
        <v>0.4</v>
      </c>
      <c r="AB336" s="56">
        <f>AB335*B336/100</f>
        <v>1</v>
      </c>
    </row>
    <row r="337" spans="1:28" x14ac:dyDescent="0.25">
      <c r="A337" s="9"/>
      <c r="B337" s="10" t="s">
        <v>52</v>
      </c>
      <c r="C337" s="10">
        <v>0</v>
      </c>
      <c r="D337" s="10">
        <v>0</v>
      </c>
      <c r="E337" s="19">
        <v>0</v>
      </c>
      <c r="F337" s="19">
        <v>0</v>
      </c>
      <c r="G337" s="19">
        <v>0</v>
      </c>
      <c r="H337" s="19">
        <v>0</v>
      </c>
      <c r="I337" s="19">
        <v>0</v>
      </c>
      <c r="J337" s="12">
        <f>(J338/B338)*100</f>
        <v>0</v>
      </c>
      <c r="K337" s="19">
        <v>0</v>
      </c>
      <c r="L337" s="20">
        <v>0</v>
      </c>
      <c r="M337" s="20">
        <v>0</v>
      </c>
      <c r="N337" s="20">
        <v>0</v>
      </c>
      <c r="O337" s="20">
        <v>0</v>
      </c>
      <c r="P337" s="20">
        <v>0</v>
      </c>
      <c r="Q337" s="20">
        <v>0</v>
      </c>
      <c r="R337" s="20">
        <v>0</v>
      </c>
      <c r="S337" s="20">
        <v>5</v>
      </c>
      <c r="T337" s="20">
        <v>0</v>
      </c>
      <c r="U337" s="13">
        <f t="shared" si="53"/>
        <v>0</v>
      </c>
      <c r="V337" s="20">
        <v>35</v>
      </c>
      <c r="W337" s="20">
        <v>0</v>
      </c>
      <c r="X337" s="20">
        <v>2</v>
      </c>
      <c r="Y337" s="20">
        <v>3</v>
      </c>
      <c r="Z337" s="20">
        <v>0</v>
      </c>
      <c r="AA337" s="20">
        <v>0</v>
      </c>
      <c r="AB337" s="20">
        <v>0</v>
      </c>
    </row>
    <row r="338" spans="1:28" x14ac:dyDescent="0.25">
      <c r="A338" s="53"/>
      <c r="B338" s="54">
        <v>330</v>
      </c>
      <c r="C338" s="54">
        <v>0</v>
      </c>
      <c r="D338" s="54">
        <v>0</v>
      </c>
      <c r="E338" s="55">
        <f>E337*B338/100</f>
        <v>0</v>
      </c>
      <c r="F338" s="55">
        <f>F337*B338/100</f>
        <v>0</v>
      </c>
      <c r="G338" s="55">
        <f>G337*B338/100</f>
        <v>0</v>
      </c>
      <c r="H338" s="55">
        <f>H337*B338/100</f>
        <v>0</v>
      </c>
      <c r="I338" s="55">
        <f>I337*B338/100</f>
        <v>0</v>
      </c>
      <c r="J338" s="55">
        <v>0</v>
      </c>
      <c r="K338" s="55">
        <f>K337*B338/100</f>
        <v>0</v>
      </c>
      <c r="L338" s="56">
        <f>L337*B338/100</f>
        <v>0</v>
      </c>
      <c r="M338" s="56">
        <f>M337*B338/100</f>
        <v>0</v>
      </c>
      <c r="N338" s="56">
        <f>N337*B338/100</f>
        <v>0</v>
      </c>
      <c r="O338" s="56">
        <f>O337*B338/100</f>
        <v>0</v>
      </c>
      <c r="P338" s="56">
        <f>P337*B338/100</f>
        <v>0</v>
      </c>
      <c r="Q338" s="56">
        <f>Q337*B338/100</f>
        <v>0</v>
      </c>
      <c r="R338" s="56">
        <f>R337*B338/100</f>
        <v>0</v>
      </c>
      <c r="S338" s="56">
        <f>S337*B338/100</f>
        <v>16.5</v>
      </c>
      <c r="T338" s="56">
        <f>T337*B338/100</f>
        <v>0</v>
      </c>
      <c r="U338" s="56">
        <f t="shared" si="53"/>
        <v>0</v>
      </c>
      <c r="V338" s="56">
        <f>V337*B338/100</f>
        <v>115.5</v>
      </c>
      <c r="W338" s="56">
        <f>W337*B338/100</f>
        <v>0</v>
      </c>
      <c r="X338" s="56">
        <f>X337*B338/100</f>
        <v>6.6</v>
      </c>
      <c r="Y338" s="56">
        <f>Y337*B338/100</f>
        <v>9.9</v>
      </c>
      <c r="Z338" s="56">
        <f>Z337*B338/100</f>
        <v>0</v>
      </c>
      <c r="AA338" s="56">
        <f>AA337*B338/100</f>
        <v>0</v>
      </c>
      <c r="AB338" s="56">
        <f>AB337*B338/100</f>
        <v>0</v>
      </c>
    </row>
    <row r="339" spans="1:28" x14ac:dyDescent="0.25">
      <c r="A339" s="9"/>
      <c r="B339" s="10" t="s">
        <v>53</v>
      </c>
      <c r="C339" s="10">
        <v>0</v>
      </c>
      <c r="D339" s="10">
        <v>0</v>
      </c>
      <c r="E339" s="19">
        <v>100</v>
      </c>
      <c r="F339" s="19">
        <v>14.6</v>
      </c>
      <c r="G339" s="19">
        <v>0</v>
      </c>
      <c r="H339" s="19">
        <v>0</v>
      </c>
      <c r="I339" s="19">
        <v>11</v>
      </c>
      <c r="J339" s="12">
        <f>(J340/B340)*100</f>
        <v>0</v>
      </c>
      <c r="K339" s="19">
        <v>0</v>
      </c>
      <c r="L339" s="20">
        <v>0</v>
      </c>
      <c r="M339" s="20">
        <v>0</v>
      </c>
      <c r="N339" s="20">
        <v>0.04</v>
      </c>
      <c r="O339" s="20">
        <v>0.21</v>
      </c>
      <c r="P339" s="20">
        <v>24.8</v>
      </c>
      <c r="Q339" s="20">
        <v>0</v>
      </c>
      <c r="R339" s="20">
        <v>0</v>
      </c>
      <c r="S339" s="20">
        <v>11</v>
      </c>
      <c r="T339" s="20">
        <v>81</v>
      </c>
      <c r="U339" s="13">
        <f t="shared" si="53"/>
        <v>0.20250000000000001</v>
      </c>
      <c r="V339" s="20">
        <v>3780</v>
      </c>
      <c r="W339" s="20">
        <v>140</v>
      </c>
      <c r="X339" s="20">
        <v>330</v>
      </c>
      <c r="Y339" s="20">
        <v>310</v>
      </c>
      <c r="Z339" s="20">
        <v>4.5999999999999996</v>
      </c>
      <c r="AA339" s="20">
        <v>1.1000000000000001</v>
      </c>
      <c r="AB339" s="20">
        <v>9</v>
      </c>
    </row>
    <row r="340" spans="1:28" x14ac:dyDescent="0.25">
      <c r="A340" s="53"/>
      <c r="B340" s="54">
        <v>4</v>
      </c>
      <c r="C340" s="54">
        <v>0</v>
      </c>
      <c r="D340" s="54">
        <v>0</v>
      </c>
      <c r="E340" s="55">
        <f>E339*B340/100</f>
        <v>4</v>
      </c>
      <c r="F340" s="55">
        <f>F339*B340/100</f>
        <v>0.58399999999999996</v>
      </c>
      <c r="G340" s="55">
        <f>G339*B340/100</f>
        <v>0</v>
      </c>
      <c r="H340" s="55">
        <f>H339*B340/100</f>
        <v>0</v>
      </c>
      <c r="I340" s="55">
        <f>I339*B340/100</f>
        <v>0.44</v>
      </c>
      <c r="J340" s="55">
        <v>0</v>
      </c>
      <c r="K340" s="55">
        <f>K339*B340/100</f>
        <v>0</v>
      </c>
      <c r="L340" s="56">
        <f>L339*B340/100</f>
        <v>0</v>
      </c>
      <c r="M340" s="56">
        <f>M339*B340/100</f>
        <v>0</v>
      </c>
      <c r="N340" s="56">
        <f>N339*B340/100</f>
        <v>1.6000000000000001E-3</v>
      </c>
      <c r="O340" s="56">
        <f>O339*B340/100</f>
        <v>8.3999999999999995E-3</v>
      </c>
      <c r="P340" s="56">
        <f>P339*B340/100</f>
        <v>0.99199999999999999</v>
      </c>
      <c r="Q340" s="56">
        <f>Q339*B340/100</f>
        <v>0</v>
      </c>
      <c r="R340" s="56">
        <f>R339*B340/100</f>
        <v>0</v>
      </c>
      <c r="S340" s="56">
        <f>S339*B340/100</f>
        <v>0.44</v>
      </c>
      <c r="T340" s="56">
        <f>T339*B340/100</f>
        <v>3.24</v>
      </c>
      <c r="U340" s="56">
        <f t="shared" si="53"/>
        <v>8.1000000000000013E-3</v>
      </c>
      <c r="V340" s="56">
        <f>V339*B340/100</f>
        <v>151.19999999999999</v>
      </c>
      <c r="W340" s="56">
        <f>W339*B340/100</f>
        <v>5.6</v>
      </c>
      <c r="X340" s="56">
        <f>X339*B340/100</f>
        <v>13.2</v>
      </c>
      <c r="Y340" s="56">
        <f>Y339*B340/100</f>
        <v>12.4</v>
      </c>
      <c r="Z340" s="56">
        <f>Z339*B340/100</f>
        <v>0.184</v>
      </c>
      <c r="AA340" s="56">
        <f>AA339*B340/100</f>
        <v>4.4000000000000004E-2</v>
      </c>
      <c r="AB340" s="56">
        <f>AB339*B340/100</f>
        <v>0.36</v>
      </c>
    </row>
    <row r="341" spans="1:28" x14ac:dyDescent="0.25">
      <c r="A341" s="21" t="s">
        <v>34</v>
      </c>
      <c r="B341" s="22">
        <f>B332+B334+B336+B338+B340</f>
        <v>944</v>
      </c>
      <c r="C341" s="22">
        <f t="shared" ref="C341:Z341" si="54">C332+C334+C336+C338+C340</f>
        <v>0</v>
      </c>
      <c r="D341" s="22">
        <f t="shared" si="54"/>
        <v>0</v>
      </c>
      <c r="E341" s="23">
        <f>E332+E334+E336+E338+E340</f>
        <v>220.2</v>
      </c>
      <c r="F341" s="23">
        <f t="shared" si="54"/>
        <v>16.943999999999999</v>
      </c>
      <c r="G341" s="23">
        <f t="shared" si="54"/>
        <v>2.81</v>
      </c>
      <c r="H341" s="23">
        <f>H332+H334+H336+H338+H340</f>
        <v>1.5670000000000002</v>
      </c>
      <c r="I341" s="23">
        <f t="shared" si="54"/>
        <v>34.39</v>
      </c>
      <c r="J341" s="23">
        <f t="shared" si="54"/>
        <v>33.950000000000003</v>
      </c>
      <c r="K341" s="23">
        <f>K332+K334+K336+K338+K340</f>
        <v>0</v>
      </c>
      <c r="L341" s="24">
        <f>L332+L334+L336+L338+L340</f>
        <v>2.72</v>
      </c>
      <c r="M341" s="24">
        <f t="shared" si="54"/>
        <v>39.299999999999997</v>
      </c>
      <c r="N341" s="24">
        <f t="shared" si="54"/>
        <v>0.27760000000000001</v>
      </c>
      <c r="O341" s="24">
        <f t="shared" si="54"/>
        <v>1.0224</v>
      </c>
      <c r="P341" s="24">
        <f t="shared" si="54"/>
        <v>3.8320000000000003</v>
      </c>
      <c r="Q341" s="24">
        <f t="shared" si="54"/>
        <v>91.550000000000011</v>
      </c>
      <c r="R341" s="24">
        <f t="shared" si="54"/>
        <v>3.3499999999999996</v>
      </c>
      <c r="S341" s="24">
        <f t="shared" si="54"/>
        <v>113.53999999999999</v>
      </c>
      <c r="T341" s="24">
        <f t="shared" si="54"/>
        <v>199.24</v>
      </c>
      <c r="U341" s="24">
        <f t="shared" si="54"/>
        <v>0.49809999999999999</v>
      </c>
      <c r="V341" s="24">
        <f t="shared" si="54"/>
        <v>1209.7</v>
      </c>
      <c r="W341" s="24">
        <f t="shared" si="54"/>
        <v>596.30000000000007</v>
      </c>
      <c r="X341" s="24">
        <f t="shared" si="54"/>
        <v>87.8</v>
      </c>
      <c r="Y341" s="24">
        <f t="shared" si="54"/>
        <v>452.9</v>
      </c>
      <c r="Z341" s="24">
        <f t="shared" si="54"/>
        <v>0.34399999999999997</v>
      </c>
      <c r="AA341" s="24">
        <f>AA332+AA334+AA336+AA338+AA340</f>
        <v>2.3540000000000001</v>
      </c>
      <c r="AB341" s="24">
        <f>AB332+AB334+AB336+AB338+AB340</f>
        <v>6.46</v>
      </c>
    </row>
    <row r="342" spans="1:28" x14ac:dyDescent="0.25">
      <c r="A342" s="25" t="s">
        <v>54</v>
      </c>
      <c r="B342" s="37">
        <f>B301+B313+B329+B341</f>
        <v>2348.5</v>
      </c>
      <c r="C342" s="37">
        <f t="shared" ref="C342:AB342" si="55">C301+C313+C329+C341</f>
        <v>6.7</v>
      </c>
      <c r="D342" s="37">
        <f t="shared" si="55"/>
        <v>545</v>
      </c>
      <c r="E342" s="38">
        <f>E301+E313+E329+E341</f>
        <v>2115.3853217027331</v>
      </c>
      <c r="F342" s="38">
        <f t="shared" si="55"/>
        <v>85.200398408067699</v>
      </c>
      <c r="G342" s="38">
        <f t="shared" si="55"/>
        <v>79.146617868345785</v>
      </c>
      <c r="H342" s="38">
        <f t="shared" si="55"/>
        <v>19.348727886824754</v>
      </c>
      <c r="I342" s="38">
        <f t="shared" si="55"/>
        <v>283.67186259959425</v>
      </c>
      <c r="J342" s="38">
        <f t="shared" si="55"/>
        <v>104.76062305982265</v>
      </c>
      <c r="K342" s="38">
        <f t="shared" si="55"/>
        <v>13.4592071197411</v>
      </c>
      <c r="L342" s="26">
        <f t="shared" si="55"/>
        <v>28.447768405921522</v>
      </c>
      <c r="M342" s="26">
        <f t="shared" si="55"/>
        <v>1114.0713714698668</v>
      </c>
      <c r="N342" s="26">
        <f t="shared" si="55"/>
        <v>2.116988897942456</v>
      </c>
      <c r="O342" s="26">
        <f t="shared" si="55"/>
        <v>2.7774521113200707</v>
      </c>
      <c r="P342" s="26">
        <f t="shared" si="55"/>
        <v>24.583457841500341</v>
      </c>
      <c r="Q342" s="26">
        <f t="shared" si="55"/>
        <v>229.6445595662048</v>
      </c>
      <c r="R342" s="26">
        <f t="shared" si="55"/>
        <v>6.4091607343574371</v>
      </c>
      <c r="S342" s="26">
        <f t="shared" si="55"/>
        <v>414.60569426509085</v>
      </c>
      <c r="T342" s="26">
        <f t="shared" si="55"/>
        <v>2325.4068370879368</v>
      </c>
      <c r="U342" s="26">
        <f t="shared" si="55"/>
        <v>5.8135170927198407</v>
      </c>
      <c r="V342" s="26">
        <f t="shared" si="55"/>
        <v>4225.1956270484197</v>
      </c>
      <c r="W342" s="26">
        <f t="shared" si="55"/>
        <v>1430.2856254175656</v>
      </c>
      <c r="X342" s="26">
        <f t="shared" si="55"/>
        <v>399.9074028489635</v>
      </c>
      <c r="Y342" s="26">
        <f t="shared" si="55"/>
        <v>1709.4256958716951</v>
      </c>
      <c r="Z342" s="26">
        <f t="shared" si="55"/>
        <v>17.658403338219834</v>
      </c>
      <c r="AA342" s="26">
        <f t="shared" si="55"/>
        <v>12.48401205195454</v>
      </c>
      <c r="AB342" s="26">
        <f t="shared" si="55"/>
        <v>50.339959386265171</v>
      </c>
    </row>
    <row r="343" spans="1:28" x14ac:dyDescent="0.25">
      <c r="A343" s="9" t="s">
        <v>130</v>
      </c>
      <c r="B343" s="10" t="s">
        <v>131</v>
      </c>
      <c r="C343" s="10"/>
      <c r="D343" s="10"/>
      <c r="E343" s="12"/>
      <c r="F343" s="12"/>
      <c r="G343" s="12"/>
      <c r="H343" s="12"/>
      <c r="I343" s="12"/>
      <c r="J343" s="12"/>
      <c r="K343" s="12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</row>
    <row r="344" spans="1:28" x14ac:dyDescent="0.25">
      <c r="A344" s="9" t="s">
        <v>27</v>
      </c>
      <c r="B344" s="10"/>
      <c r="C344" s="10"/>
      <c r="D344" s="10"/>
      <c r="E344" s="12"/>
      <c r="F344" s="12"/>
      <c r="G344" s="12"/>
      <c r="H344" s="12"/>
      <c r="I344" s="12"/>
      <c r="J344" s="12"/>
      <c r="K344" s="12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</row>
    <row r="345" spans="1:28" x14ac:dyDescent="0.25">
      <c r="A345" s="9"/>
      <c r="B345" s="10" t="s">
        <v>105</v>
      </c>
      <c r="C345" s="10">
        <v>0</v>
      </c>
      <c r="D345" s="10">
        <v>0</v>
      </c>
      <c r="E345" s="19">
        <v>364</v>
      </c>
      <c r="F345" s="19">
        <v>11.8</v>
      </c>
      <c r="G345" s="19">
        <v>0.5</v>
      </c>
      <c r="H345" s="19">
        <v>0.1</v>
      </c>
      <c r="I345" s="19">
        <v>83.4</v>
      </c>
      <c r="J345" s="12">
        <f>(J346/B346)*100</f>
        <v>26.687999999999995</v>
      </c>
      <c r="K345" s="19">
        <v>14.9</v>
      </c>
      <c r="L345" s="20">
        <v>2.7</v>
      </c>
      <c r="M345" s="20">
        <v>0</v>
      </c>
      <c r="N345" s="20">
        <v>2.94</v>
      </c>
      <c r="O345" s="20">
        <v>3.7</v>
      </c>
      <c r="P345" s="20">
        <v>33.4</v>
      </c>
      <c r="Q345" s="20">
        <v>0</v>
      </c>
      <c r="R345" s="20">
        <v>2.7</v>
      </c>
      <c r="S345" s="20">
        <v>330</v>
      </c>
      <c r="T345" s="20">
        <v>700</v>
      </c>
      <c r="U345" s="13">
        <f t="shared" ref="U345:U356" si="56">T345*2.5/1000</f>
        <v>1.75</v>
      </c>
      <c r="V345" s="20">
        <v>216</v>
      </c>
      <c r="W345" s="20">
        <v>66</v>
      </c>
      <c r="X345" s="20">
        <v>46</v>
      </c>
      <c r="Y345" s="20">
        <v>174</v>
      </c>
      <c r="Z345" s="20">
        <v>22.5</v>
      </c>
      <c r="AA345" s="20">
        <v>1.5</v>
      </c>
      <c r="AB345" s="20">
        <v>8</v>
      </c>
    </row>
    <row r="346" spans="1:28" x14ac:dyDescent="0.25">
      <c r="A346" s="58"/>
      <c r="B346" s="59">
        <v>30</v>
      </c>
      <c r="C346" s="59">
        <v>0</v>
      </c>
      <c r="D346" s="59">
        <v>0</v>
      </c>
      <c r="E346" s="60">
        <f>E345*B346/100</f>
        <v>109.2</v>
      </c>
      <c r="F346" s="60">
        <f>F345*B346/100</f>
        <v>3.54</v>
      </c>
      <c r="G346" s="60">
        <f>G345*B346/100</f>
        <v>0.15</v>
      </c>
      <c r="H346" s="60">
        <f>H345*B346/100</f>
        <v>0.03</v>
      </c>
      <c r="I346" s="60">
        <f>I345*B346/100</f>
        <v>25.02</v>
      </c>
      <c r="J346" s="60">
        <f>I346*0.32</f>
        <v>8.0063999999999993</v>
      </c>
      <c r="K346" s="60">
        <f>K345*B346/100</f>
        <v>4.47</v>
      </c>
      <c r="L346" s="61">
        <f>L345*B346/100</f>
        <v>0.81</v>
      </c>
      <c r="M346" s="61">
        <f>M345*B346/100</f>
        <v>0</v>
      </c>
      <c r="N346" s="61">
        <f>N345*B346/100</f>
        <v>0.88200000000000001</v>
      </c>
      <c r="O346" s="61">
        <f>O345*B346/100</f>
        <v>1.1100000000000001</v>
      </c>
      <c r="P346" s="61">
        <f>P345*B346/100</f>
        <v>10.02</v>
      </c>
      <c r="Q346" s="61">
        <f>Q345*B346/100</f>
        <v>0</v>
      </c>
      <c r="R346" s="61">
        <f>R345*B346/100</f>
        <v>0.81</v>
      </c>
      <c r="S346" s="61">
        <f>S345*B346/100</f>
        <v>99</v>
      </c>
      <c r="T346" s="61">
        <f>T345*B346/100</f>
        <v>210</v>
      </c>
      <c r="U346" s="61">
        <f t="shared" si="56"/>
        <v>0.52500000000000002</v>
      </c>
      <c r="V346" s="61">
        <f>V345*B346/100</f>
        <v>64.8</v>
      </c>
      <c r="W346" s="61">
        <f>W345*B346/100</f>
        <v>19.8</v>
      </c>
      <c r="X346" s="61">
        <f>X345*B346/100</f>
        <v>13.8</v>
      </c>
      <c r="Y346" s="61">
        <f>Y345*B346/100</f>
        <v>52.2</v>
      </c>
      <c r="Z346" s="61">
        <f>Z345*B346/100</f>
        <v>6.75</v>
      </c>
      <c r="AA346" s="61">
        <f>AA345*B346/100</f>
        <v>0.45</v>
      </c>
      <c r="AB346" s="61">
        <f>AB345*B346/100</f>
        <v>2.4</v>
      </c>
    </row>
    <row r="347" spans="1:28" x14ac:dyDescent="0.25">
      <c r="A347" s="9"/>
      <c r="B347" s="10" t="s">
        <v>37</v>
      </c>
      <c r="C347" s="10">
        <v>0</v>
      </c>
      <c r="D347" s="10">
        <v>0</v>
      </c>
      <c r="E347" s="19">
        <v>267</v>
      </c>
      <c r="F347" s="19">
        <v>11.9</v>
      </c>
      <c r="G347" s="19">
        <v>2.9</v>
      </c>
      <c r="H347" s="19">
        <v>0.53</v>
      </c>
      <c r="I347" s="19">
        <v>51.6</v>
      </c>
      <c r="J347" s="12">
        <f>(J348/B348)*100</f>
        <v>3.6120000000000001</v>
      </c>
      <c r="K347" s="19">
        <v>0</v>
      </c>
      <c r="L347" s="20">
        <v>4.9000000000000004</v>
      </c>
      <c r="M347" s="20">
        <v>0</v>
      </c>
      <c r="N347" s="20">
        <v>0.28999999999999998</v>
      </c>
      <c r="O347" s="20">
        <v>0.05</v>
      </c>
      <c r="P347" s="20">
        <v>3.8</v>
      </c>
      <c r="Q347" s="20">
        <v>0</v>
      </c>
      <c r="R347" s="20">
        <v>0</v>
      </c>
      <c r="S347" s="20">
        <v>42</v>
      </c>
      <c r="T347" s="20">
        <v>520</v>
      </c>
      <c r="U347" s="13">
        <f t="shared" si="56"/>
        <v>1.3</v>
      </c>
      <c r="V347" s="20">
        <v>311</v>
      </c>
      <c r="W347" s="20">
        <v>106</v>
      </c>
      <c r="X347" s="20">
        <v>66</v>
      </c>
      <c r="Y347" s="20">
        <v>202</v>
      </c>
      <c r="Z347" s="20">
        <v>2.4</v>
      </c>
      <c r="AA347" s="20">
        <v>1.6</v>
      </c>
      <c r="AB347" s="20">
        <v>11</v>
      </c>
    </row>
    <row r="348" spans="1:28" x14ac:dyDescent="0.25">
      <c r="A348" s="58"/>
      <c r="B348" s="58">
        <v>40</v>
      </c>
      <c r="C348" s="59">
        <v>0</v>
      </c>
      <c r="D348" s="59">
        <v>0</v>
      </c>
      <c r="E348" s="60">
        <f>E347*B348/100</f>
        <v>106.8</v>
      </c>
      <c r="F348" s="60">
        <f>F347*B348/100</f>
        <v>4.76</v>
      </c>
      <c r="G348" s="60">
        <f>G347*B348/100</f>
        <v>1.1599999999999999</v>
      </c>
      <c r="H348" s="60">
        <f>H347*B348/100</f>
        <v>0.21200000000000002</v>
      </c>
      <c r="I348" s="60">
        <f>I347*B348/100</f>
        <v>20.64</v>
      </c>
      <c r="J348" s="60">
        <f>I348*0.07</f>
        <v>1.4448000000000001</v>
      </c>
      <c r="K348" s="60">
        <f>K347*B348/100</f>
        <v>0</v>
      </c>
      <c r="L348" s="61">
        <f>L347*B348/100</f>
        <v>1.96</v>
      </c>
      <c r="M348" s="61">
        <f>M347*B348/100</f>
        <v>0</v>
      </c>
      <c r="N348" s="61">
        <f>N347*B348/100</f>
        <v>0.11599999999999999</v>
      </c>
      <c r="O348" s="61">
        <f>O347*B348/100</f>
        <v>0.02</v>
      </c>
      <c r="P348" s="61">
        <f>P347*B348/100</f>
        <v>1.52</v>
      </c>
      <c r="Q348" s="61">
        <f>Q347*B348/100</f>
        <v>0</v>
      </c>
      <c r="R348" s="61">
        <f>R347*B348/100</f>
        <v>0</v>
      </c>
      <c r="S348" s="61">
        <f>S347*B348/100</f>
        <v>16.8</v>
      </c>
      <c r="T348" s="61">
        <f>T347*B348/100</f>
        <v>208</v>
      </c>
      <c r="U348" s="61">
        <f t="shared" si="56"/>
        <v>0.52</v>
      </c>
      <c r="V348" s="61">
        <f>V347*B348/100</f>
        <v>124.4</v>
      </c>
      <c r="W348" s="61">
        <f>W347*B348/100</f>
        <v>42.4</v>
      </c>
      <c r="X348" s="61">
        <f>X347*B348/100</f>
        <v>26.4</v>
      </c>
      <c r="Y348" s="61">
        <f>Y347*B348/100</f>
        <v>80.8</v>
      </c>
      <c r="Z348" s="61">
        <f>Z347*B348/100</f>
        <v>0.96</v>
      </c>
      <c r="AA348" s="61">
        <f>AA347*B348/100</f>
        <v>0.64</v>
      </c>
      <c r="AB348" s="61">
        <f>AB347*B348/100</f>
        <v>4.4000000000000004</v>
      </c>
    </row>
    <row r="349" spans="1:28" x14ac:dyDescent="0.25">
      <c r="A349" s="9"/>
      <c r="B349" s="10" t="s">
        <v>32</v>
      </c>
      <c r="C349" s="10">
        <v>0</v>
      </c>
      <c r="D349" s="10">
        <v>0</v>
      </c>
      <c r="E349" s="19">
        <v>622</v>
      </c>
      <c r="F349" s="19">
        <v>0.5</v>
      </c>
      <c r="G349" s="19">
        <v>68.5</v>
      </c>
      <c r="H349" s="19">
        <v>16.23</v>
      </c>
      <c r="I349" s="19">
        <v>0.8</v>
      </c>
      <c r="J349" s="12">
        <f>(J350/B350)*100</f>
        <v>0.8</v>
      </c>
      <c r="K349" s="19">
        <v>0</v>
      </c>
      <c r="L349" s="20">
        <v>0</v>
      </c>
      <c r="M349" s="20">
        <v>368</v>
      </c>
      <c r="N349" s="20">
        <v>0</v>
      </c>
      <c r="O349" s="20">
        <v>0</v>
      </c>
      <c r="P349" s="20">
        <v>0</v>
      </c>
      <c r="Q349" s="20">
        <v>0</v>
      </c>
      <c r="R349" s="20">
        <v>0</v>
      </c>
      <c r="S349" s="20">
        <v>0</v>
      </c>
      <c r="T349" s="20">
        <v>800</v>
      </c>
      <c r="U349" s="13">
        <f t="shared" si="56"/>
        <v>2</v>
      </c>
      <c r="V349" s="20">
        <v>43</v>
      </c>
      <c r="W349" s="20">
        <v>14</v>
      </c>
      <c r="X349" s="20">
        <v>2</v>
      </c>
      <c r="Y349" s="20">
        <v>18</v>
      </c>
      <c r="Z349" s="20">
        <v>0</v>
      </c>
      <c r="AA349" s="20">
        <v>0</v>
      </c>
      <c r="AB349" s="20">
        <v>0</v>
      </c>
    </row>
    <row r="350" spans="1:28" x14ac:dyDescent="0.25">
      <c r="A350" s="58"/>
      <c r="B350" s="58">
        <v>10</v>
      </c>
      <c r="C350" s="59">
        <v>0</v>
      </c>
      <c r="D350" s="59">
        <v>0</v>
      </c>
      <c r="E350" s="60">
        <f>E349*B350/100</f>
        <v>62.2</v>
      </c>
      <c r="F350" s="60">
        <f>F349*B350/100</f>
        <v>0.05</v>
      </c>
      <c r="G350" s="60">
        <f>G349*B350/100</f>
        <v>6.85</v>
      </c>
      <c r="H350" s="60">
        <f>H349*B350/100</f>
        <v>1.6230000000000002</v>
      </c>
      <c r="I350" s="60">
        <f>I349*B350/100</f>
        <v>0.08</v>
      </c>
      <c r="J350" s="60">
        <v>0.08</v>
      </c>
      <c r="K350" s="60">
        <f>K349*B350/100</f>
        <v>0</v>
      </c>
      <c r="L350" s="61">
        <f>L349*B350/100</f>
        <v>0</v>
      </c>
      <c r="M350" s="61">
        <f>M349*B350/100</f>
        <v>36.799999999999997</v>
      </c>
      <c r="N350" s="61">
        <f>N349*B350/100</f>
        <v>0</v>
      </c>
      <c r="O350" s="61">
        <f>O349*B350/100</f>
        <v>0</v>
      </c>
      <c r="P350" s="61">
        <f>P349*B350/100</f>
        <v>0</v>
      </c>
      <c r="Q350" s="61">
        <f>Q349*B350/100</f>
        <v>0</v>
      </c>
      <c r="R350" s="61">
        <f>R349*B350/100</f>
        <v>0</v>
      </c>
      <c r="S350" s="61">
        <f>S349*B350/100</f>
        <v>0</v>
      </c>
      <c r="T350" s="61">
        <f>T349*B350/100</f>
        <v>80</v>
      </c>
      <c r="U350" s="61">
        <f t="shared" si="56"/>
        <v>0.2</v>
      </c>
      <c r="V350" s="61">
        <f>V349*B350/100</f>
        <v>4.3</v>
      </c>
      <c r="W350" s="61">
        <f>W349*B350/100</f>
        <v>1.4</v>
      </c>
      <c r="X350" s="61">
        <f>X349*B350/100</f>
        <v>0.2</v>
      </c>
      <c r="Y350" s="61">
        <f>Y349*B350/100</f>
        <v>1.8</v>
      </c>
      <c r="Z350" s="61">
        <f>Z349*B350/100</f>
        <v>0</v>
      </c>
      <c r="AA350" s="61">
        <f>AA349*B350/100</f>
        <v>0</v>
      </c>
      <c r="AB350" s="61">
        <f>AB349*B350/100</f>
        <v>0</v>
      </c>
    </row>
    <row r="351" spans="1:28" x14ac:dyDescent="0.25">
      <c r="A351" s="9"/>
      <c r="B351" s="10" t="s">
        <v>106</v>
      </c>
      <c r="C351" s="10">
        <v>0</v>
      </c>
      <c r="D351" s="10">
        <v>0</v>
      </c>
      <c r="E351" s="19">
        <v>261</v>
      </c>
      <c r="F351" s="19">
        <v>0.6</v>
      </c>
      <c r="G351" s="19">
        <v>0</v>
      </c>
      <c r="H351" s="19">
        <v>0</v>
      </c>
      <c r="I351" s="19">
        <v>69</v>
      </c>
      <c r="J351" s="12">
        <f>(J352/B352)*100</f>
        <v>69</v>
      </c>
      <c r="K351" s="19">
        <v>67.5</v>
      </c>
      <c r="L351" s="20">
        <v>0.9</v>
      </c>
      <c r="M351" s="20">
        <v>0</v>
      </c>
      <c r="N351" s="20">
        <v>0</v>
      </c>
      <c r="O351" s="20">
        <v>0</v>
      </c>
      <c r="P351" s="20">
        <v>0</v>
      </c>
      <c r="Q351" s="20">
        <v>10</v>
      </c>
      <c r="R351" s="20">
        <v>0</v>
      </c>
      <c r="S351" s="20">
        <v>0</v>
      </c>
      <c r="T351" s="20">
        <v>29</v>
      </c>
      <c r="U351" s="13">
        <f t="shared" si="56"/>
        <v>7.2499999999999995E-2</v>
      </c>
      <c r="V351" s="20">
        <v>43</v>
      </c>
      <c r="W351" s="20">
        <v>12</v>
      </c>
      <c r="X351" s="20">
        <v>5</v>
      </c>
      <c r="Y351" s="20">
        <v>10</v>
      </c>
      <c r="Z351" s="20">
        <v>0.2</v>
      </c>
      <c r="AA351" s="20">
        <v>0</v>
      </c>
      <c r="AB351" s="20">
        <v>0</v>
      </c>
    </row>
    <row r="352" spans="1:28" x14ac:dyDescent="0.25">
      <c r="A352" s="58"/>
      <c r="B352" s="59">
        <v>15</v>
      </c>
      <c r="C352" s="59">
        <v>0</v>
      </c>
      <c r="D352" s="59">
        <v>0</v>
      </c>
      <c r="E352" s="60">
        <f>E351*B352/100</f>
        <v>39.15</v>
      </c>
      <c r="F352" s="60">
        <f>F351*B352/100</f>
        <v>0.09</v>
      </c>
      <c r="G352" s="60">
        <f>G351*B352/100</f>
        <v>0</v>
      </c>
      <c r="H352" s="60">
        <f>H351*B352/100</f>
        <v>0</v>
      </c>
      <c r="I352" s="60">
        <f>I351*B352/100</f>
        <v>10.35</v>
      </c>
      <c r="J352" s="60">
        <v>10.35</v>
      </c>
      <c r="K352" s="60">
        <f>K351*B352/100</f>
        <v>10.125</v>
      </c>
      <c r="L352" s="61">
        <f>L351*B352/100</f>
        <v>0.13500000000000001</v>
      </c>
      <c r="M352" s="61">
        <f>M351*B352/100</f>
        <v>0</v>
      </c>
      <c r="N352" s="61">
        <f>N351*B352/100</f>
        <v>0</v>
      </c>
      <c r="O352" s="61">
        <f>O351*B352/100</f>
        <v>0</v>
      </c>
      <c r="P352" s="61">
        <f>P351*B352/100</f>
        <v>0</v>
      </c>
      <c r="Q352" s="61">
        <f>Q351*B352/100</f>
        <v>1.5</v>
      </c>
      <c r="R352" s="61">
        <f>R351*B352/100</f>
        <v>0</v>
      </c>
      <c r="S352" s="61">
        <f>S351*B352/100</f>
        <v>0</v>
      </c>
      <c r="T352" s="61">
        <f>T351*B352/100</f>
        <v>4.3499999999999996</v>
      </c>
      <c r="U352" s="61">
        <f t="shared" si="56"/>
        <v>1.0874999999999999E-2</v>
      </c>
      <c r="V352" s="61">
        <f>V351*B352/100</f>
        <v>6.45</v>
      </c>
      <c r="W352" s="61">
        <f>W351*B352/100</f>
        <v>1.8</v>
      </c>
      <c r="X352" s="61">
        <f>X351*B352/100</f>
        <v>0.75</v>
      </c>
      <c r="Y352" s="61">
        <f>Y351*B352/100</f>
        <v>1.5</v>
      </c>
      <c r="Z352" s="61">
        <f>Z351*B352/100</f>
        <v>0.03</v>
      </c>
      <c r="AA352" s="61">
        <f>AA351*B352/100</f>
        <v>0</v>
      </c>
      <c r="AB352" s="61">
        <f>AB351*B352/100</f>
        <v>0</v>
      </c>
    </row>
    <row r="353" spans="1:28" x14ac:dyDescent="0.25">
      <c r="A353" s="9"/>
      <c r="B353" s="10" t="s">
        <v>33</v>
      </c>
      <c r="C353" s="10">
        <v>0</v>
      </c>
      <c r="D353" s="10">
        <v>0</v>
      </c>
      <c r="E353" s="19">
        <v>36</v>
      </c>
      <c r="F353" s="19">
        <v>0.5</v>
      </c>
      <c r="G353" s="19">
        <v>0.1</v>
      </c>
      <c r="H353" s="19">
        <v>0.02</v>
      </c>
      <c r="I353" s="19">
        <v>8.9</v>
      </c>
      <c r="J353" s="12">
        <f>(J354/B354)*100</f>
        <v>8.9</v>
      </c>
      <c r="K353" s="19">
        <v>8.9</v>
      </c>
      <c r="L353" s="20">
        <v>0.1</v>
      </c>
      <c r="M353" s="20">
        <v>3</v>
      </c>
      <c r="N353" s="20">
        <v>0.08</v>
      </c>
      <c r="O353" s="20">
        <v>0.02</v>
      </c>
      <c r="P353" s="20">
        <v>0.2</v>
      </c>
      <c r="Q353" s="20">
        <v>43</v>
      </c>
      <c r="R353" s="20">
        <v>0</v>
      </c>
      <c r="S353" s="20">
        <v>23</v>
      </c>
      <c r="T353" s="20">
        <v>10</v>
      </c>
      <c r="U353" s="13">
        <f t="shared" si="56"/>
        <v>2.5000000000000001E-2</v>
      </c>
      <c r="V353" s="20">
        <v>150</v>
      </c>
      <c r="W353" s="20">
        <v>10</v>
      </c>
      <c r="X353" s="20">
        <v>8</v>
      </c>
      <c r="Y353" s="20">
        <v>13</v>
      </c>
      <c r="Z353" s="20">
        <v>0.2</v>
      </c>
      <c r="AA353" s="20">
        <v>0</v>
      </c>
      <c r="AB353" s="20">
        <v>1</v>
      </c>
    </row>
    <row r="354" spans="1:28" x14ac:dyDescent="0.25">
      <c r="A354" s="58"/>
      <c r="B354" s="59">
        <v>150</v>
      </c>
      <c r="C354" s="59">
        <v>1</v>
      </c>
      <c r="D354" s="59">
        <v>80</v>
      </c>
      <c r="E354" s="60">
        <f>E353*B354/100</f>
        <v>54</v>
      </c>
      <c r="F354" s="60">
        <f>F353*B354/100</f>
        <v>0.75</v>
      </c>
      <c r="G354" s="60">
        <f>G353*B354/100</f>
        <v>0.15</v>
      </c>
      <c r="H354" s="60">
        <f>H353*B354/100</f>
        <v>0.03</v>
      </c>
      <c r="I354" s="60">
        <f>I353*B354/100</f>
        <v>13.35</v>
      </c>
      <c r="J354" s="60">
        <v>13.35</v>
      </c>
      <c r="K354" s="60">
        <f>K353*B354/100</f>
        <v>13.35</v>
      </c>
      <c r="L354" s="61">
        <f>L353*B354/100</f>
        <v>0.15</v>
      </c>
      <c r="M354" s="61">
        <f>M353*B354/100</f>
        <v>4.5</v>
      </c>
      <c r="N354" s="61">
        <f>N353*B354/100</f>
        <v>0.12</v>
      </c>
      <c r="O354" s="61">
        <f>O353*B354/100</f>
        <v>0.03</v>
      </c>
      <c r="P354" s="61">
        <f>P353*B354/100</f>
        <v>0.3</v>
      </c>
      <c r="Q354" s="61">
        <f>Q353*B354/100</f>
        <v>64.5</v>
      </c>
      <c r="R354" s="61">
        <f>R353*B354/100</f>
        <v>0</v>
      </c>
      <c r="S354" s="61">
        <f>S353*B354/100</f>
        <v>34.5</v>
      </c>
      <c r="T354" s="61">
        <f>T353*B354/100</f>
        <v>15</v>
      </c>
      <c r="U354" s="61">
        <f t="shared" si="56"/>
        <v>3.7499999999999999E-2</v>
      </c>
      <c r="V354" s="61">
        <f>V353*B354/100</f>
        <v>225</v>
      </c>
      <c r="W354" s="61">
        <f>W353*B354/100</f>
        <v>15</v>
      </c>
      <c r="X354" s="61">
        <f>X353*B354/100</f>
        <v>12</v>
      </c>
      <c r="Y354" s="61">
        <f>Y353*B354/100</f>
        <v>19.5</v>
      </c>
      <c r="Z354" s="61">
        <f>Z353*B354/100</f>
        <v>0.3</v>
      </c>
      <c r="AA354" s="61">
        <f>AA353*B354/100</f>
        <v>0</v>
      </c>
      <c r="AB354" s="61">
        <f>AB353*B354/100</f>
        <v>1.5</v>
      </c>
    </row>
    <row r="355" spans="1:28" x14ac:dyDescent="0.25">
      <c r="A355" s="9"/>
      <c r="B355" s="10" t="s">
        <v>51</v>
      </c>
      <c r="C355" s="10">
        <v>0</v>
      </c>
      <c r="D355" s="10">
        <v>0</v>
      </c>
      <c r="E355" s="19">
        <v>45</v>
      </c>
      <c r="F355" s="19">
        <v>3.4</v>
      </c>
      <c r="G355" s="19">
        <v>1.6</v>
      </c>
      <c r="H355" s="19">
        <v>1.01</v>
      </c>
      <c r="I355" s="19">
        <v>4.5999999999999996</v>
      </c>
      <c r="J355" s="12">
        <f>(J356/B356)*100</f>
        <v>4.5999999999999996</v>
      </c>
      <c r="K355" s="19">
        <v>0</v>
      </c>
      <c r="L355" s="20">
        <v>0</v>
      </c>
      <c r="M355" s="20">
        <v>23</v>
      </c>
      <c r="N355" s="20">
        <v>0.03</v>
      </c>
      <c r="O355" s="20">
        <v>0.25</v>
      </c>
      <c r="P355" s="20">
        <v>0.1</v>
      </c>
      <c r="Q355" s="20">
        <v>2</v>
      </c>
      <c r="R355" s="20">
        <v>0.9</v>
      </c>
      <c r="S355" s="20">
        <v>12</v>
      </c>
      <c r="T355" s="20">
        <v>41</v>
      </c>
      <c r="U355" s="13">
        <f t="shared" si="56"/>
        <v>0.10249999999999999</v>
      </c>
      <c r="V355" s="20">
        <v>157</v>
      </c>
      <c r="W355" s="20">
        <v>120</v>
      </c>
      <c r="X355" s="20">
        <v>10</v>
      </c>
      <c r="Y355" s="20">
        <v>96</v>
      </c>
      <c r="Z355" s="20">
        <v>0</v>
      </c>
      <c r="AA355" s="20">
        <v>0.4</v>
      </c>
      <c r="AB355" s="20">
        <v>1</v>
      </c>
    </row>
    <row r="356" spans="1:28" x14ac:dyDescent="0.25">
      <c r="A356" s="58"/>
      <c r="B356" s="59">
        <v>100</v>
      </c>
      <c r="C356" s="59">
        <v>0</v>
      </c>
      <c r="D356" s="59">
        <v>0</v>
      </c>
      <c r="E356" s="60">
        <f>E355*B356/100</f>
        <v>45</v>
      </c>
      <c r="F356" s="60">
        <f>F355*B356/100</f>
        <v>3.4</v>
      </c>
      <c r="G356" s="60">
        <f>G355*B356/100</f>
        <v>1.6</v>
      </c>
      <c r="H356" s="60">
        <f>H355*B356/100</f>
        <v>1.01</v>
      </c>
      <c r="I356" s="60">
        <f>I355*B356/100</f>
        <v>4.5999999999999996</v>
      </c>
      <c r="J356" s="60">
        <v>4.5999999999999996</v>
      </c>
      <c r="K356" s="60">
        <f>K355*B356/100</f>
        <v>0</v>
      </c>
      <c r="L356" s="61">
        <f>L355*B356/100</f>
        <v>0</v>
      </c>
      <c r="M356" s="61">
        <f>M355*B356/100</f>
        <v>23</v>
      </c>
      <c r="N356" s="61">
        <f>N355*B356/100</f>
        <v>0.03</v>
      </c>
      <c r="O356" s="61">
        <f>O355*B356/100</f>
        <v>0.25</v>
      </c>
      <c r="P356" s="61">
        <f>P355*B356/100</f>
        <v>0.1</v>
      </c>
      <c r="Q356" s="61">
        <f>Q355*B356/100</f>
        <v>2</v>
      </c>
      <c r="R356" s="61">
        <f>R355*B356/100</f>
        <v>0.9</v>
      </c>
      <c r="S356" s="61">
        <f>S355*B356/100</f>
        <v>12</v>
      </c>
      <c r="T356" s="61">
        <f>T355*B356/100</f>
        <v>41</v>
      </c>
      <c r="U356" s="61">
        <f t="shared" si="56"/>
        <v>0.10249999999999999</v>
      </c>
      <c r="V356" s="61">
        <f>V355*B356/100</f>
        <v>157</v>
      </c>
      <c r="W356" s="61">
        <f>W355*B356/100</f>
        <v>120</v>
      </c>
      <c r="X356" s="61">
        <f>X355*B356/100</f>
        <v>10</v>
      </c>
      <c r="Y356" s="61">
        <f>Y355*B356/100</f>
        <v>96</v>
      </c>
      <c r="Z356" s="61">
        <f>Z355*B356/100</f>
        <v>0</v>
      </c>
      <c r="AA356" s="61">
        <f>AA355*B356/100</f>
        <v>0.4</v>
      </c>
      <c r="AB356" s="61">
        <f>AB355*B356/100</f>
        <v>1</v>
      </c>
    </row>
    <row r="357" spans="1:28" x14ac:dyDescent="0.25">
      <c r="A357" s="21" t="s">
        <v>34</v>
      </c>
      <c r="B357" s="22">
        <f>B346+B348+B350+B352+B354+B356</f>
        <v>345</v>
      </c>
      <c r="C357" s="22">
        <f t="shared" ref="C357:Z357" si="57">C346+C348+C350+C352+C354+C356</f>
        <v>1</v>
      </c>
      <c r="D357" s="22">
        <f t="shared" si="57"/>
        <v>80</v>
      </c>
      <c r="E357" s="23">
        <f>E346+E348+E350+E352+E354+E356</f>
        <v>416.34999999999997</v>
      </c>
      <c r="F357" s="23">
        <f t="shared" si="57"/>
        <v>12.590000000000002</v>
      </c>
      <c r="G357" s="23">
        <f t="shared" si="57"/>
        <v>9.91</v>
      </c>
      <c r="H357" s="23">
        <f>H346+H348+H350+H352+H354+H356</f>
        <v>2.9050000000000002</v>
      </c>
      <c r="I357" s="23">
        <f t="shared" si="57"/>
        <v>74.039999999999992</v>
      </c>
      <c r="J357" s="23">
        <f t="shared" si="57"/>
        <v>37.831200000000003</v>
      </c>
      <c r="K357" s="23">
        <f>K346+K348+K350+K352+K354+K356</f>
        <v>27.945</v>
      </c>
      <c r="L357" s="24">
        <f>L346+L348+L350+L352+L354+L356</f>
        <v>3.0550000000000002</v>
      </c>
      <c r="M357" s="24">
        <f t="shared" si="57"/>
        <v>64.3</v>
      </c>
      <c r="N357" s="24">
        <f t="shared" si="57"/>
        <v>1.1479999999999999</v>
      </c>
      <c r="O357" s="24">
        <f t="shared" si="57"/>
        <v>1.4100000000000001</v>
      </c>
      <c r="P357" s="24">
        <f t="shared" si="57"/>
        <v>11.94</v>
      </c>
      <c r="Q357" s="24">
        <f t="shared" si="57"/>
        <v>68</v>
      </c>
      <c r="R357" s="24">
        <f t="shared" si="57"/>
        <v>1.71</v>
      </c>
      <c r="S357" s="24">
        <f t="shared" si="57"/>
        <v>162.30000000000001</v>
      </c>
      <c r="T357" s="24">
        <f t="shared" si="57"/>
        <v>558.35</v>
      </c>
      <c r="U357" s="24">
        <f t="shared" si="57"/>
        <v>1.395875</v>
      </c>
      <c r="V357" s="24">
        <f t="shared" si="57"/>
        <v>581.95000000000005</v>
      </c>
      <c r="W357" s="24">
        <f t="shared" si="57"/>
        <v>200.4</v>
      </c>
      <c r="X357" s="24">
        <f t="shared" si="57"/>
        <v>63.150000000000006</v>
      </c>
      <c r="Y357" s="24">
        <f t="shared" si="57"/>
        <v>251.8</v>
      </c>
      <c r="Z357" s="24">
        <f t="shared" si="57"/>
        <v>8.0400000000000009</v>
      </c>
      <c r="AA357" s="24">
        <f>AA346+AA348+AA350+AA352+AA354+AA356</f>
        <v>1.4900000000000002</v>
      </c>
      <c r="AB357" s="24">
        <f>AB346+AB348+AB350+AB352+AB354+AB356</f>
        <v>9.3000000000000007</v>
      </c>
    </row>
    <row r="358" spans="1:28" x14ac:dyDescent="0.25">
      <c r="A358" s="9" t="s">
        <v>35</v>
      </c>
      <c r="B358" s="10"/>
      <c r="C358" s="10"/>
      <c r="D358" s="10"/>
      <c r="E358" s="12"/>
      <c r="F358" s="12"/>
      <c r="G358" s="12"/>
      <c r="H358" s="12"/>
      <c r="I358" s="12"/>
      <c r="J358" s="12"/>
      <c r="K358" s="12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</row>
    <row r="359" spans="1:28" x14ac:dyDescent="0.25">
      <c r="A359" s="9"/>
      <c r="B359" s="10" t="s">
        <v>132</v>
      </c>
      <c r="C359" s="10">
        <v>0</v>
      </c>
      <c r="D359" s="10">
        <v>0</v>
      </c>
      <c r="E359" s="19">
        <v>315</v>
      </c>
      <c r="F359" s="19">
        <v>11.2</v>
      </c>
      <c r="G359" s="19">
        <v>1.6</v>
      </c>
      <c r="H359" s="19">
        <v>0.3</v>
      </c>
      <c r="I359" s="19">
        <v>68</v>
      </c>
      <c r="J359" s="12">
        <f>(J360/B360)*100</f>
        <v>3.4000000000000004</v>
      </c>
      <c r="K359" s="19">
        <v>0</v>
      </c>
      <c r="L359" s="20">
        <v>3</v>
      </c>
      <c r="M359" s="20">
        <v>0</v>
      </c>
      <c r="N359" s="20">
        <v>0.36</v>
      </c>
      <c r="O359" s="20">
        <v>0.1</v>
      </c>
      <c r="P359" s="20">
        <v>2.7</v>
      </c>
      <c r="Q359" s="20">
        <v>0</v>
      </c>
      <c r="R359" s="20">
        <v>0</v>
      </c>
      <c r="S359" s="20">
        <v>25</v>
      </c>
      <c r="T359" s="20">
        <v>542</v>
      </c>
      <c r="U359" s="13">
        <f t="shared" ref="U359:U368" si="58">T359*2.5/1000</f>
        <v>1.355</v>
      </c>
      <c r="V359" s="20">
        <v>220</v>
      </c>
      <c r="W359" s="20">
        <v>170</v>
      </c>
      <c r="X359" s="20">
        <v>27</v>
      </c>
      <c r="Y359" s="20">
        <v>122</v>
      </c>
      <c r="Z359" s="20">
        <v>2.2999999999999998</v>
      </c>
      <c r="AA359" s="20">
        <v>1</v>
      </c>
      <c r="AB359" s="20">
        <v>2</v>
      </c>
    </row>
    <row r="360" spans="1:28" x14ac:dyDescent="0.25">
      <c r="A360" s="58"/>
      <c r="B360" s="59">
        <v>95</v>
      </c>
      <c r="C360" s="59">
        <v>0</v>
      </c>
      <c r="D360" s="59">
        <v>0</v>
      </c>
      <c r="E360" s="60">
        <f>E359*B360/100</f>
        <v>299.25</v>
      </c>
      <c r="F360" s="60">
        <f>F359*B360/100</f>
        <v>10.64</v>
      </c>
      <c r="G360" s="60">
        <f>G359*B360/100</f>
        <v>1.52</v>
      </c>
      <c r="H360" s="60">
        <f>H359*B360/100</f>
        <v>0.28499999999999998</v>
      </c>
      <c r="I360" s="60">
        <f>I359*B360/100</f>
        <v>64.599999999999994</v>
      </c>
      <c r="J360" s="60">
        <f>I360*0.05</f>
        <v>3.23</v>
      </c>
      <c r="K360" s="60">
        <f>K359*B360/100</f>
        <v>0</v>
      </c>
      <c r="L360" s="61">
        <f>L359*B360/100</f>
        <v>2.85</v>
      </c>
      <c r="M360" s="61">
        <f>M359*B360/100</f>
        <v>0</v>
      </c>
      <c r="N360" s="61">
        <f>N359*B360/100</f>
        <v>0.34199999999999997</v>
      </c>
      <c r="O360" s="61">
        <f>O359*B360/100</f>
        <v>9.5000000000000001E-2</v>
      </c>
      <c r="P360" s="61">
        <f>P359*B360/100</f>
        <v>2.5649999999999999</v>
      </c>
      <c r="Q360" s="61">
        <f>Q359*B360/100</f>
        <v>0</v>
      </c>
      <c r="R360" s="61">
        <f>R359*B360/100</f>
        <v>0</v>
      </c>
      <c r="S360" s="61">
        <f>S359*B360/100</f>
        <v>23.75</v>
      </c>
      <c r="T360" s="61">
        <f>T359*B360/100</f>
        <v>514.9</v>
      </c>
      <c r="U360" s="61">
        <f t="shared" si="58"/>
        <v>1.28725</v>
      </c>
      <c r="V360" s="61">
        <f>V359*B360/100</f>
        <v>209</v>
      </c>
      <c r="W360" s="61">
        <f>W359*B360/100</f>
        <v>161.5</v>
      </c>
      <c r="X360" s="61">
        <f>X359*B360/100</f>
        <v>25.65</v>
      </c>
      <c r="Y360" s="61">
        <f>Y359*B360/100</f>
        <v>115.9</v>
      </c>
      <c r="Z360" s="61">
        <f>Z359*B360/100</f>
        <v>2.1849999999999996</v>
      </c>
      <c r="AA360" s="61">
        <f>AA359*B360/100</f>
        <v>0.95</v>
      </c>
      <c r="AB360" s="61">
        <f>AB359*B360/100</f>
        <v>1.9</v>
      </c>
    </row>
    <row r="361" spans="1:28" x14ac:dyDescent="0.25">
      <c r="A361" s="9"/>
      <c r="B361" s="10" t="s">
        <v>133</v>
      </c>
      <c r="C361" s="10">
        <v>0</v>
      </c>
      <c r="D361" s="10">
        <v>0</v>
      </c>
      <c r="E361" s="19">
        <v>330</v>
      </c>
      <c r="F361" s="19">
        <v>7.8</v>
      </c>
      <c r="G361" s="19">
        <v>29.7</v>
      </c>
      <c r="H361" s="19">
        <v>3.02</v>
      </c>
      <c r="I361" s="19">
        <v>8.6</v>
      </c>
      <c r="J361" s="12">
        <f>(J362/B362)*100</f>
        <v>1.3759999999999999</v>
      </c>
      <c r="K361" s="19">
        <v>0</v>
      </c>
      <c r="L361" s="20">
        <v>3.3</v>
      </c>
      <c r="M361" s="20">
        <v>87</v>
      </c>
      <c r="N361" s="20">
        <v>0.05</v>
      </c>
      <c r="O361" s="20">
        <v>0.09</v>
      </c>
      <c r="P361" s="20">
        <v>0.4</v>
      </c>
      <c r="Q361" s="20">
        <v>7</v>
      </c>
      <c r="R361" s="20">
        <v>0</v>
      </c>
      <c r="S361" s="20">
        <v>48</v>
      </c>
      <c r="T361" s="20">
        <v>500</v>
      </c>
      <c r="U361" s="13">
        <f t="shared" si="58"/>
        <v>1.25</v>
      </c>
      <c r="V361" s="20">
        <v>190</v>
      </c>
      <c r="W361" s="20">
        <v>41</v>
      </c>
      <c r="X361" s="20">
        <v>62</v>
      </c>
      <c r="Y361" s="20">
        <v>160</v>
      </c>
      <c r="Z361" s="20">
        <v>1.9</v>
      </c>
      <c r="AA361" s="20">
        <v>1.4</v>
      </c>
      <c r="AB361" s="20">
        <v>4</v>
      </c>
    </row>
    <row r="362" spans="1:28" x14ac:dyDescent="0.25">
      <c r="A362" s="58"/>
      <c r="B362" s="59">
        <v>60</v>
      </c>
      <c r="C362" s="59">
        <v>0</v>
      </c>
      <c r="D362" s="59">
        <v>0</v>
      </c>
      <c r="E362" s="60">
        <f>E361*B362/100</f>
        <v>198</v>
      </c>
      <c r="F362" s="60">
        <f>F361*B362/100</f>
        <v>4.68</v>
      </c>
      <c r="G362" s="60">
        <f>G361*B362/100</f>
        <v>17.82</v>
      </c>
      <c r="H362" s="60">
        <f>H361*B362/100</f>
        <v>1.8119999999999998</v>
      </c>
      <c r="I362" s="60">
        <f>I361*B362/100</f>
        <v>5.16</v>
      </c>
      <c r="J362" s="60">
        <f>I362*0.16</f>
        <v>0.8256</v>
      </c>
      <c r="K362" s="60">
        <f>K361*B362/100</f>
        <v>0</v>
      </c>
      <c r="L362" s="61">
        <f>L361*B362/100</f>
        <v>1.98</v>
      </c>
      <c r="M362" s="61">
        <f>M361*B362/100</f>
        <v>52.2</v>
      </c>
      <c r="N362" s="61">
        <f>N361*B362/100</f>
        <v>0.03</v>
      </c>
      <c r="O362" s="61">
        <f>O361*B362/100</f>
        <v>5.3999999999999992E-2</v>
      </c>
      <c r="P362" s="61">
        <f>P361*B362/100</f>
        <v>0.24</v>
      </c>
      <c r="Q362" s="61">
        <f>Q361*B362/100</f>
        <v>4.2</v>
      </c>
      <c r="R362" s="61">
        <f>R361*B362/100</f>
        <v>0</v>
      </c>
      <c r="S362" s="61">
        <f>S361*B362/100</f>
        <v>28.8</v>
      </c>
      <c r="T362" s="61">
        <f>T361*B362/100</f>
        <v>300</v>
      </c>
      <c r="U362" s="61">
        <f t="shared" si="58"/>
        <v>0.75</v>
      </c>
      <c r="V362" s="61">
        <f>V361*B362/100</f>
        <v>114</v>
      </c>
      <c r="W362" s="61">
        <f>W361*B362/100</f>
        <v>24.6</v>
      </c>
      <c r="X362" s="61">
        <f>X361*B362/100</f>
        <v>37.200000000000003</v>
      </c>
      <c r="Y362" s="61">
        <f>Y361*B362/100</f>
        <v>96</v>
      </c>
      <c r="Z362" s="61">
        <f>Z361*B362/100</f>
        <v>1.1399999999999999</v>
      </c>
      <c r="AA362" s="61">
        <f>AA361*B362/100</f>
        <v>0.84</v>
      </c>
      <c r="AB362" s="61">
        <f>AB361*B362/100</f>
        <v>2.4</v>
      </c>
    </row>
    <row r="363" spans="1:28" x14ac:dyDescent="0.25">
      <c r="A363" s="14" t="s">
        <v>29</v>
      </c>
      <c r="B363" s="10" t="s">
        <v>107</v>
      </c>
      <c r="C363" s="10">
        <v>0</v>
      </c>
      <c r="D363" s="10">
        <v>0</v>
      </c>
      <c r="E363" s="12">
        <v>14.82716049382716</v>
      </c>
      <c r="F363" s="12">
        <v>0.78024691358024689</v>
      </c>
      <c r="G363" s="12">
        <v>0.30246913580246915</v>
      </c>
      <c r="H363" s="12">
        <v>5.7530864197530861E-2</v>
      </c>
      <c r="I363" s="12">
        <v>2.4024691358024688</v>
      </c>
      <c r="J363" s="12">
        <f>(J364/B364)*100</f>
        <v>2.2583209876543204</v>
      </c>
      <c r="K363" s="12">
        <v>0</v>
      </c>
      <c r="L363" s="13">
        <v>0.98395061728395061</v>
      </c>
      <c r="M363" s="13">
        <v>84.703703703703709</v>
      </c>
      <c r="N363" s="13">
        <v>7.1234567901234572E-2</v>
      </c>
      <c r="O363" s="13">
        <v>1.2716049382716048E-2</v>
      </c>
      <c r="P363" s="13">
        <v>0.57407407407407418</v>
      </c>
      <c r="Q363" s="13">
        <v>24.345679012345677</v>
      </c>
      <c r="R363" s="13">
        <v>0</v>
      </c>
      <c r="S363" s="13">
        <v>28.543209876543209</v>
      </c>
      <c r="T363" s="13">
        <v>5.7901234567901234</v>
      </c>
      <c r="U363" s="13">
        <f t="shared" si="58"/>
        <v>1.4475308641975309E-2</v>
      </c>
      <c r="V363" s="13">
        <v>203.95061728395061</v>
      </c>
      <c r="W363" s="13">
        <v>14.901234567901234</v>
      </c>
      <c r="X363" s="13">
        <v>7.5802469135802468</v>
      </c>
      <c r="Y363" s="13">
        <v>29.913580246913579</v>
      </c>
      <c r="Z363" s="13">
        <v>0.53456790123456788</v>
      </c>
      <c r="AA363" s="13">
        <v>0.1308641975308642</v>
      </c>
      <c r="AB363" s="13">
        <v>0.23456790123456789</v>
      </c>
    </row>
    <row r="364" spans="1:28" x14ac:dyDescent="0.25">
      <c r="A364" s="58"/>
      <c r="B364" s="59">
        <v>54</v>
      </c>
      <c r="C364" s="59">
        <v>0.7</v>
      </c>
      <c r="D364" s="59">
        <v>54</v>
      </c>
      <c r="E364" s="60">
        <f>E363*B364/100</f>
        <v>8.0066666666666659</v>
      </c>
      <c r="F364" s="60">
        <f>F363*B364/100</f>
        <v>0.42133333333333334</v>
      </c>
      <c r="G364" s="60">
        <f>G363*B364/100</f>
        <v>0.16333333333333336</v>
      </c>
      <c r="H364" s="60">
        <f>H363*B364/100</f>
        <v>3.1066666666666666E-2</v>
      </c>
      <c r="I364" s="60">
        <f>I363*B364/100</f>
        <v>1.2973333333333332</v>
      </c>
      <c r="J364" s="60">
        <f>I364*0.94</f>
        <v>1.2194933333333331</v>
      </c>
      <c r="K364" s="60">
        <f>K363*B364/100</f>
        <v>0</v>
      </c>
      <c r="L364" s="61">
        <f>L363*B364/100</f>
        <v>0.53133333333333332</v>
      </c>
      <c r="M364" s="61">
        <f>M363*B364/100</f>
        <v>45.74</v>
      </c>
      <c r="N364" s="61">
        <f>N363*B364/100</f>
        <v>3.846666666666667E-2</v>
      </c>
      <c r="O364" s="61">
        <f>O363*B364/100</f>
        <v>6.8666666666666668E-3</v>
      </c>
      <c r="P364" s="61">
        <f>P363*B364/100</f>
        <v>0.31000000000000005</v>
      </c>
      <c r="Q364" s="61">
        <f>Q363*B364/100</f>
        <v>13.146666666666665</v>
      </c>
      <c r="R364" s="61">
        <f>R363*B364/100</f>
        <v>0</v>
      </c>
      <c r="S364" s="61">
        <f>S363*B364/100</f>
        <v>15.413333333333332</v>
      </c>
      <c r="T364" s="61">
        <f>T363*B364/100</f>
        <v>3.1266666666666669</v>
      </c>
      <c r="U364" s="61">
        <f t="shared" si="58"/>
        <v>7.8166666666666679E-3</v>
      </c>
      <c r="V364" s="61">
        <f>V363*B364/100</f>
        <v>110.13333333333333</v>
      </c>
      <c r="W364" s="61">
        <f>W363*B364/100</f>
        <v>8.0466666666666669</v>
      </c>
      <c r="X364" s="61">
        <f>X363*B364/100</f>
        <v>4.0933333333333328</v>
      </c>
      <c r="Y364" s="61">
        <f>Y363*B364/100</f>
        <v>16.153333333333332</v>
      </c>
      <c r="Z364" s="61">
        <f>Z363*B364/100</f>
        <v>0.28866666666666668</v>
      </c>
      <c r="AA364" s="61">
        <f>AA363*B364/100</f>
        <v>7.0666666666666669E-2</v>
      </c>
      <c r="AB364" s="61">
        <f>AB363*B364/100</f>
        <v>0.12666666666666665</v>
      </c>
    </row>
    <row r="365" spans="1:28" x14ac:dyDescent="0.25">
      <c r="A365" s="9"/>
      <c r="B365" s="10" t="s">
        <v>134</v>
      </c>
      <c r="C365" s="10">
        <v>0</v>
      </c>
      <c r="D365" s="10">
        <v>0</v>
      </c>
      <c r="E365" s="19">
        <v>32</v>
      </c>
      <c r="F365" s="19">
        <v>1</v>
      </c>
      <c r="G365" s="19">
        <v>0.4</v>
      </c>
      <c r="H365" s="19">
        <v>0.06</v>
      </c>
      <c r="I365" s="19">
        <v>6.4</v>
      </c>
      <c r="J365" s="12">
        <f>(J366/B366)*100</f>
        <v>6.08</v>
      </c>
      <c r="K365" s="19">
        <v>0</v>
      </c>
      <c r="L365" s="20">
        <v>1.6</v>
      </c>
      <c r="M365" s="20">
        <v>640</v>
      </c>
      <c r="N365" s="20">
        <v>0.01</v>
      </c>
      <c r="O365" s="20">
        <v>0.03</v>
      </c>
      <c r="P365" s="20">
        <v>1.3</v>
      </c>
      <c r="Q365" s="20">
        <v>140</v>
      </c>
      <c r="R365" s="20">
        <v>0</v>
      </c>
      <c r="S365" s="20">
        <v>21</v>
      </c>
      <c r="T365" s="20">
        <v>4</v>
      </c>
      <c r="U365" s="13">
        <f t="shared" si="58"/>
        <v>0.01</v>
      </c>
      <c r="V365" s="20">
        <v>160</v>
      </c>
      <c r="W365" s="20">
        <v>8</v>
      </c>
      <c r="X365" s="20">
        <v>14</v>
      </c>
      <c r="Y365" s="20">
        <v>22</v>
      </c>
      <c r="Z365" s="20">
        <v>0.3</v>
      </c>
      <c r="AA365" s="20">
        <v>0.1</v>
      </c>
      <c r="AB365" s="20">
        <v>0</v>
      </c>
    </row>
    <row r="366" spans="1:28" x14ac:dyDescent="0.25">
      <c r="A366" s="58"/>
      <c r="B366" s="59">
        <v>20</v>
      </c>
      <c r="C366" s="59">
        <v>0.25</v>
      </c>
      <c r="D366" s="59">
        <v>20</v>
      </c>
      <c r="E366" s="60">
        <f>E365*B366/100</f>
        <v>6.4</v>
      </c>
      <c r="F366" s="60">
        <f>F365*B366/100</f>
        <v>0.2</v>
      </c>
      <c r="G366" s="60">
        <f>G365*B366/100</f>
        <v>0.08</v>
      </c>
      <c r="H366" s="60">
        <f>H365*B366/100</f>
        <v>1.2E-2</v>
      </c>
      <c r="I366" s="60">
        <f>I365*B366/100</f>
        <v>1.28</v>
      </c>
      <c r="J366" s="60">
        <f>I366*0.95</f>
        <v>1.216</v>
      </c>
      <c r="K366" s="60">
        <f>K365*B366/100</f>
        <v>0</v>
      </c>
      <c r="L366" s="61">
        <f>L365*B366/100</f>
        <v>0.32</v>
      </c>
      <c r="M366" s="61">
        <f>M365*B366/100</f>
        <v>128</v>
      </c>
      <c r="N366" s="61">
        <f>N365*B366/100</f>
        <v>2E-3</v>
      </c>
      <c r="O366" s="61">
        <f>O365*B366/100</f>
        <v>6.0000000000000001E-3</v>
      </c>
      <c r="P366" s="61">
        <f>P365*B366/100</f>
        <v>0.26</v>
      </c>
      <c r="Q366" s="61">
        <f>Q365*B366/100</f>
        <v>28</v>
      </c>
      <c r="R366" s="61">
        <f>R365*B366/100</f>
        <v>0</v>
      </c>
      <c r="S366" s="61">
        <f>S365*B366/100</f>
        <v>4.2</v>
      </c>
      <c r="T366" s="61">
        <f>T365*B366/100</f>
        <v>0.8</v>
      </c>
      <c r="U366" s="61">
        <f t="shared" si="58"/>
        <v>2E-3</v>
      </c>
      <c r="V366" s="61">
        <f>V365*B366/100</f>
        <v>32</v>
      </c>
      <c r="W366" s="61">
        <f>W365*B366/100</f>
        <v>1.6</v>
      </c>
      <c r="X366" s="61">
        <f>X365*B366/100</f>
        <v>2.8</v>
      </c>
      <c r="Y366" s="61">
        <f>Y365*B366/100</f>
        <v>4.4000000000000004</v>
      </c>
      <c r="Z366" s="61">
        <f>Z365*B366/100</f>
        <v>0.06</v>
      </c>
      <c r="AA366" s="61">
        <f>AA365*B366/100</f>
        <v>0.02</v>
      </c>
      <c r="AB366" s="61">
        <f>AB365*B366/100</f>
        <v>0</v>
      </c>
    </row>
    <row r="367" spans="1:28" hidden="1" x14ac:dyDescent="0.25">
      <c r="A367" s="9"/>
      <c r="B367" s="10" t="s">
        <v>135</v>
      </c>
      <c r="C367" s="10">
        <v>0</v>
      </c>
      <c r="D367" s="10">
        <v>0</v>
      </c>
      <c r="E367" s="19">
        <v>344</v>
      </c>
      <c r="F367" s="19">
        <v>7.4</v>
      </c>
      <c r="G367" s="19">
        <v>28.2</v>
      </c>
      <c r="H367" s="19">
        <v>15.98</v>
      </c>
      <c r="I367" s="19">
        <v>16.399999999999999</v>
      </c>
      <c r="J367" s="19"/>
      <c r="K367" s="19">
        <v>15.6</v>
      </c>
      <c r="L367" s="20">
        <v>0.6</v>
      </c>
      <c r="M367" s="20">
        <v>348</v>
      </c>
      <c r="N367" s="20">
        <v>0.06</v>
      </c>
      <c r="O367" s="20">
        <v>0.28000000000000003</v>
      </c>
      <c r="P367" s="20">
        <v>0.1</v>
      </c>
      <c r="Q367" s="20">
        <v>0.3</v>
      </c>
      <c r="R367" s="20">
        <v>1.3</v>
      </c>
      <c r="S367" s="20">
        <v>28</v>
      </c>
      <c r="T367" s="20">
        <v>71</v>
      </c>
      <c r="U367" s="13">
        <f t="shared" si="58"/>
        <v>0.17749999999999999</v>
      </c>
      <c r="V367" s="20">
        <v>153</v>
      </c>
      <c r="W367" s="20">
        <v>49</v>
      </c>
      <c r="X367" s="20">
        <v>29</v>
      </c>
      <c r="Y367" s="20">
        <v>141</v>
      </c>
      <c r="Z367" s="20">
        <v>1.5</v>
      </c>
      <c r="AA367" s="20">
        <v>1</v>
      </c>
      <c r="AB367" s="20">
        <v>7</v>
      </c>
    </row>
    <row r="368" spans="1:28" hidden="1" x14ac:dyDescent="0.25">
      <c r="A368" s="58"/>
      <c r="B368" s="58">
        <v>0</v>
      </c>
      <c r="C368" s="59">
        <v>0</v>
      </c>
      <c r="D368" s="59">
        <v>0</v>
      </c>
      <c r="E368" s="60">
        <f>E367*B368/100</f>
        <v>0</v>
      </c>
      <c r="F368" s="60">
        <f>F367*B368/100</f>
        <v>0</v>
      </c>
      <c r="G368" s="60">
        <f>G367*B368/100</f>
        <v>0</v>
      </c>
      <c r="H368" s="60">
        <f>H367*B368/100</f>
        <v>0</v>
      </c>
      <c r="I368" s="60">
        <f>I367*B368/100</f>
        <v>0</v>
      </c>
      <c r="J368" s="60"/>
      <c r="K368" s="60">
        <f>K367*B368/100</f>
        <v>0</v>
      </c>
      <c r="L368" s="61">
        <f>L367*B368/100</f>
        <v>0</v>
      </c>
      <c r="M368" s="61">
        <f>M367*B368/100</f>
        <v>0</v>
      </c>
      <c r="N368" s="61">
        <f>N367*B368/100</f>
        <v>0</v>
      </c>
      <c r="O368" s="61">
        <f>O367*B368/100</f>
        <v>0</v>
      </c>
      <c r="P368" s="61">
        <f>P367*B368/100</f>
        <v>0</v>
      </c>
      <c r="Q368" s="61">
        <f>Q367*B368/100</f>
        <v>0</v>
      </c>
      <c r="R368" s="61">
        <f>R367*B368/100</f>
        <v>0</v>
      </c>
      <c r="S368" s="61">
        <f>S367*B368/100</f>
        <v>0</v>
      </c>
      <c r="T368" s="61">
        <f>T367*B368/100</f>
        <v>0</v>
      </c>
      <c r="U368" s="61">
        <f t="shared" si="58"/>
        <v>0</v>
      </c>
      <c r="V368" s="61">
        <f>V367*B368/100</f>
        <v>0</v>
      </c>
      <c r="W368" s="61">
        <f>W367*B368/100</f>
        <v>0</v>
      </c>
      <c r="X368" s="61">
        <f>X367*B368/100</f>
        <v>0</v>
      </c>
      <c r="Y368" s="61">
        <f>Y367*B368/100</f>
        <v>0</v>
      </c>
      <c r="Z368" s="61">
        <f>Z367*B368/100</f>
        <v>0</v>
      </c>
      <c r="AA368" s="61">
        <f>AA367*B368/100</f>
        <v>0</v>
      </c>
      <c r="AB368" s="61">
        <f>AB367*B368/100</f>
        <v>0</v>
      </c>
    </row>
    <row r="369" spans="1:28" x14ac:dyDescent="0.25">
      <c r="A369" s="21" t="s">
        <v>34</v>
      </c>
      <c r="B369" s="22">
        <f t="shared" ref="B369:I369" si="59">B360+B362+B364+B366+B368</f>
        <v>229</v>
      </c>
      <c r="C369" s="22">
        <f t="shared" si="59"/>
        <v>0.95</v>
      </c>
      <c r="D369" s="22">
        <f t="shared" si="59"/>
        <v>74</v>
      </c>
      <c r="E369" s="23">
        <f t="shared" si="59"/>
        <v>511.65666666666664</v>
      </c>
      <c r="F369" s="23">
        <f t="shared" si="59"/>
        <v>15.941333333333333</v>
      </c>
      <c r="G369" s="23">
        <f t="shared" si="59"/>
        <v>19.583333333333332</v>
      </c>
      <c r="H369" s="23">
        <f t="shared" si="59"/>
        <v>2.1400666666666668</v>
      </c>
      <c r="I369" s="23">
        <f t="shared" si="59"/>
        <v>72.337333333333319</v>
      </c>
      <c r="J369" s="23">
        <f>J360+J362+J364+J366+J368</f>
        <v>6.4910933333333336</v>
      </c>
      <c r="K369" s="23">
        <f t="shared" ref="K369:AB369" si="60">K360+K362+K364+K366+K368</f>
        <v>0</v>
      </c>
      <c r="L369" s="24">
        <f t="shared" si="60"/>
        <v>5.6813333333333338</v>
      </c>
      <c r="M369" s="24">
        <f t="shared" si="60"/>
        <v>225.94</v>
      </c>
      <c r="N369" s="24">
        <f t="shared" si="60"/>
        <v>0.41246666666666665</v>
      </c>
      <c r="O369" s="24">
        <f t="shared" si="60"/>
        <v>0.16186666666666666</v>
      </c>
      <c r="P369" s="24">
        <f t="shared" si="60"/>
        <v>3.375</v>
      </c>
      <c r="Q369" s="24">
        <f t="shared" si="60"/>
        <v>45.346666666666664</v>
      </c>
      <c r="R369" s="24">
        <f t="shared" si="60"/>
        <v>0</v>
      </c>
      <c r="S369" s="24">
        <f t="shared" si="60"/>
        <v>72.163333333333327</v>
      </c>
      <c r="T369" s="24">
        <f t="shared" si="60"/>
        <v>818.8266666666666</v>
      </c>
      <c r="U369" s="24">
        <f t="shared" si="60"/>
        <v>2.0470666666666668</v>
      </c>
      <c r="V369" s="24">
        <f t="shared" si="60"/>
        <v>465.13333333333333</v>
      </c>
      <c r="W369" s="24">
        <f t="shared" si="60"/>
        <v>195.74666666666664</v>
      </c>
      <c r="X369" s="24">
        <f t="shared" si="60"/>
        <v>69.743333333333325</v>
      </c>
      <c r="Y369" s="24">
        <f t="shared" si="60"/>
        <v>232.45333333333335</v>
      </c>
      <c r="Z369" s="24">
        <f t="shared" si="60"/>
        <v>3.6736666666666662</v>
      </c>
      <c r="AA369" s="24">
        <f t="shared" si="60"/>
        <v>1.8806666666666667</v>
      </c>
      <c r="AB369" s="24">
        <f t="shared" si="60"/>
        <v>4.4266666666666667</v>
      </c>
    </row>
    <row r="370" spans="1:28" x14ac:dyDescent="0.25">
      <c r="A370" s="9" t="s">
        <v>40</v>
      </c>
      <c r="B370" s="10"/>
      <c r="C370" s="10"/>
      <c r="D370" s="10"/>
      <c r="E370" s="12"/>
      <c r="F370" s="12"/>
      <c r="G370" s="12"/>
      <c r="H370" s="12"/>
      <c r="I370" s="12"/>
      <c r="J370" s="12"/>
      <c r="K370" s="12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</row>
    <row r="371" spans="1:28" x14ac:dyDescent="0.25">
      <c r="A371" s="9"/>
      <c r="B371" s="10" t="s">
        <v>136</v>
      </c>
      <c r="C371" s="10">
        <v>0</v>
      </c>
      <c r="D371" s="10">
        <v>0</v>
      </c>
      <c r="E371" s="19">
        <v>194</v>
      </c>
      <c r="F371" s="19">
        <v>13</v>
      </c>
      <c r="G371" s="19">
        <v>9.1999999999999993</v>
      </c>
      <c r="H371" s="19">
        <v>2.7</v>
      </c>
      <c r="I371" s="19">
        <v>15.8</v>
      </c>
      <c r="J371" s="12">
        <f>(J372/B372)*100</f>
        <v>0</v>
      </c>
      <c r="K371" s="19">
        <v>0.7</v>
      </c>
      <c r="L371" s="20">
        <v>1.2</v>
      </c>
      <c r="M371" s="20">
        <v>0</v>
      </c>
      <c r="N371" s="20">
        <v>0.08</v>
      </c>
      <c r="O371" s="20">
        <v>0.08</v>
      </c>
      <c r="P371" s="20">
        <v>2.8</v>
      </c>
      <c r="Q371" s="20">
        <v>0</v>
      </c>
      <c r="R371" s="20">
        <v>1</v>
      </c>
      <c r="S371" s="20">
        <v>6</v>
      </c>
      <c r="T371" s="20">
        <v>410</v>
      </c>
      <c r="U371" s="13">
        <f t="shared" ref="U371:U380" si="61">T371*2.5/1000</f>
        <v>1.0249999999999999</v>
      </c>
      <c r="V371" s="20">
        <v>400</v>
      </c>
      <c r="W371" s="20">
        <v>120</v>
      </c>
      <c r="X371" s="20">
        <v>21</v>
      </c>
      <c r="Y371" s="20">
        <v>200</v>
      </c>
      <c r="Z371" s="20">
        <v>0.8</v>
      </c>
      <c r="AA371" s="20">
        <v>0.4</v>
      </c>
      <c r="AB371" s="20">
        <v>18</v>
      </c>
    </row>
    <row r="372" spans="1:28" x14ac:dyDescent="0.25">
      <c r="A372" s="58"/>
      <c r="B372" s="59">
        <v>120</v>
      </c>
      <c r="C372" s="59">
        <v>0</v>
      </c>
      <c r="D372" s="59">
        <v>0</v>
      </c>
      <c r="E372" s="60">
        <f>E371*B372/100</f>
        <v>232.8</v>
      </c>
      <c r="F372" s="60">
        <f>F371*B372/100</f>
        <v>15.6</v>
      </c>
      <c r="G372" s="60">
        <f>G371*B372/100</f>
        <v>11.04</v>
      </c>
      <c r="H372" s="60">
        <f>H371*B372/100</f>
        <v>3.24</v>
      </c>
      <c r="I372" s="60">
        <f>I371*B372/100</f>
        <v>18.96</v>
      </c>
      <c r="J372" s="60">
        <v>0</v>
      </c>
      <c r="K372" s="60">
        <f>K371*B372/100</f>
        <v>0.84</v>
      </c>
      <c r="L372" s="61">
        <f>L371*B372/100</f>
        <v>1.44</v>
      </c>
      <c r="M372" s="61">
        <f>M371*B372/100</f>
        <v>0</v>
      </c>
      <c r="N372" s="61">
        <f>N371*B372/100</f>
        <v>9.6000000000000002E-2</v>
      </c>
      <c r="O372" s="61">
        <f>O371*B372/100</f>
        <v>9.6000000000000002E-2</v>
      </c>
      <c r="P372" s="61">
        <f>P371*B372/100</f>
        <v>3.36</v>
      </c>
      <c r="Q372" s="61">
        <f>Q371*B372/100</f>
        <v>0</v>
      </c>
      <c r="R372" s="61">
        <f>R371*B372/100</f>
        <v>1.2</v>
      </c>
      <c r="S372" s="61">
        <f>S371*B372/100</f>
        <v>7.2</v>
      </c>
      <c r="T372" s="61">
        <f>T371*B372/100</f>
        <v>492</v>
      </c>
      <c r="U372" s="61">
        <f t="shared" si="61"/>
        <v>1.23</v>
      </c>
      <c r="V372" s="61">
        <f>V371*B372/100</f>
        <v>480</v>
      </c>
      <c r="W372" s="61">
        <f>W371*B372/100</f>
        <v>144</v>
      </c>
      <c r="X372" s="61">
        <f>X371*B372/100</f>
        <v>25.2</v>
      </c>
      <c r="Y372" s="61">
        <f>Y371*B372/100</f>
        <v>240</v>
      </c>
      <c r="Z372" s="61">
        <f>Z371*B372/100</f>
        <v>0.96</v>
      </c>
      <c r="AA372" s="61">
        <f>AA371*B372/100</f>
        <v>0.48</v>
      </c>
      <c r="AB372" s="61">
        <f>AB371*B372/100</f>
        <v>21.6</v>
      </c>
    </row>
    <row r="373" spans="1:28" x14ac:dyDescent="0.25">
      <c r="A373" s="9"/>
      <c r="B373" s="10" t="s">
        <v>137</v>
      </c>
      <c r="C373" s="10">
        <v>0</v>
      </c>
      <c r="D373" s="10">
        <v>0</v>
      </c>
      <c r="E373" s="19">
        <v>157</v>
      </c>
      <c r="F373" s="19">
        <v>3.2</v>
      </c>
      <c r="G373" s="19">
        <v>4.4000000000000004</v>
      </c>
      <c r="H373" s="19">
        <v>1.73</v>
      </c>
      <c r="I373" s="19">
        <v>27.9</v>
      </c>
      <c r="J373" s="12">
        <f>(J374/B374)*100</f>
        <v>0.55799999999999994</v>
      </c>
      <c r="K373" s="19">
        <v>0</v>
      </c>
      <c r="L373" s="20">
        <v>1.8</v>
      </c>
      <c r="M373" s="20">
        <v>0</v>
      </c>
      <c r="N373" s="20">
        <v>0.12</v>
      </c>
      <c r="O373" s="20">
        <v>0.05</v>
      </c>
      <c r="P373" s="20">
        <v>2</v>
      </c>
      <c r="Q373" s="20">
        <v>8</v>
      </c>
      <c r="R373" s="20">
        <v>0</v>
      </c>
      <c r="S373" s="20">
        <v>25</v>
      </c>
      <c r="T373" s="20">
        <v>62</v>
      </c>
      <c r="U373" s="13">
        <f t="shared" si="61"/>
        <v>0.155</v>
      </c>
      <c r="V373" s="20">
        <v>530</v>
      </c>
      <c r="W373" s="20">
        <v>12</v>
      </c>
      <c r="X373" s="20">
        <v>24</v>
      </c>
      <c r="Y373" s="20">
        <v>130</v>
      </c>
      <c r="Z373" s="20">
        <v>0.8</v>
      </c>
      <c r="AA373" s="20">
        <v>0.4</v>
      </c>
      <c r="AB373" s="20">
        <v>2</v>
      </c>
    </row>
    <row r="374" spans="1:28" x14ac:dyDescent="0.25">
      <c r="A374" s="58"/>
      <c r="B374" s="59">
        <v>165</v>
      </c>
      <c r="C374" s="59">
        <v>0</v>
      </c>
      <c r="D374" s="59">
        <v>0</v>
      </c>
      <c r="E374" s="60">
        <f>E373*B374/100</f>
        <v>259.05</v>
      </c>
      <c r="F374" s="60">
        <f>F373*B374/100</f>
        <v>5.28</v>
      </c>
      <c r="G374" s="60">
        <f>G373*B374/100</f>
        <v>7.2600000000000016</v>
      </c>
      <c r="H374" s="60">
        <f>H373*B374/100</f>
        <v>2.8544999999999998</v>
      </c>
      <c r="I374" s="60">
        <f>I373*B374/100</f>
        <v>46.034999999999997</v>
      </c>
      <c r="J374" s="60">
        <f>I374*0.02</f>
        <v>0.92069999999999996</v>
      </c>
      <c r="K374" s="60">
        <f>K373*B374/100</f>
        <v>0</v>
      </c>
      <c r="L374" s="61">
        <f>L373*B374/100</f>
        <v>2.97</v>
      </c>
      <c r="M374" s="61">
        <f>M373*B374/100</f>
        <v>0</v>
      </c>
      <c r="N374" s="61">
        <f>N373*B374/100</f>
        <v>0.19800000000000001</v>
      </c>
      <c r="O374" s="61">
        <f>O373*B374/100</f>
        <v>8.2500000000000004E-2</v>
      </c>
      <c r="P374" s="61">
        <f>P373*B374/100</f>
        <v>3.3</v>
      </c>
      <c r="Q374" s="61">
        <f>Q373*B374/100</f>
        <v>13.2</v>
      </c>
      <c r="R374" s="61">
        <f>R373*B374/100</f>
        <v>0</v>
      </c>
      <c r="S374" s="61">
        <f>S373*B374/100</f>
        <v>41.25</v>
      </c>
      <c r="T374" s="61">
        <f>T373*B374/100</f>
        <v>102.3</v>
      </c>
      <c r="U374" s="61">
        <f t="shared" si="61"/>
        <v>0.25574999999999998</v>
      </c>
      <c r="V374" s="61">
        <f>V373*B374/100</f>
        <v>874.5</v>
      </c>
      <c r="W374" s="61">
        <f>W373*B374/100</f>
        <v>19.8</v>
      </c>
      <c r="X374" s="61">
        <f>X373*B374/100</f>
        <v>39.6</v>
      </c>
      <c r="Y374" s="61">
        <f>Y373*B374/100</f>
        <v>214.5</v>
      </c>
      <c r="Z374" s="61">
        <f>Z373*B374/100</f>
        <v>1.32</v>
      </c>
      <c r="AA374" s="61">
        <f>AA373*B374/100</f>
        <v>0.66</v>
      </c>
      <c r="AB374" s="61">
        <f>AB373*B374/100</f>
        <v>3.3</v>
      </c>
    </row>
    <row r="375" spans="1:28" x14ac:dyDescent="0.25">
      <c r="A375" s="9"/>
      <c r="B375" s="10" t="s">
        <v>97</v>
      </c>
      <c r="C375" s="10">
        <v>0</v>
      </c>
      <c r="D375" s="10">
        <v>0</v>
      </c>
      <c r="E375" s="19">
        <v>69</v>
      </c>
      <c r="F375" s="19">
        <v>6</v>
      </c>
      <c r="G375" s="19">
        <v>0.9</v>
      </c>
      <c r="H375" s="19">
        <v>0.17</v>
      </c>
      <c r="I375" s="19">
        <v>9.6999999999999993</v>
      </c>
      <c r="J375" s="12">
        <f>(J376/B376)*100</f>
        <v>2.7160000000000002</v>
      </c>
      <c r="K375" s="19">
        <v>0</v>
      </c>
      <c r="L375" s="20">
        <v>5.0999999999999996</v>
      </c>
      <c r="M375" s="20">
        <v>95</v>
      </c>
      <c r="N375" s="20">
        <v>0.26</v>
      </c>
      <c r="O375" s="20">
        <v>0.09</v>
      </c>
      <c r="P375" s="20">
        <v>1.6</v>
      </c>
      <c r="Q375" s="20">
        <v>12</v>
      </c>
      <c r="R375" s="20">
        <v>0</v>
      </c>
      <c r="S375" s="20">
        <v>33</v>
      </c>
      <c r="T375" s="20">
        <v>2</v>
      </c>
      <c r="U375" s="13">
        <f t="shared" si="61"/>
        <v>5.0000000000000001E-3</v>
      </c>
      <c r="V375" s="20">
        <v>150</v>
      </c>
      <c r="W375" s="20">
        <v>35</v>
      </c>
      <c r="X375" s="20">
        <v>21</v>
      </c>
      <c r="Y375" s="20">
        <v>99</v>
      </c>
      <c r="Z375" s="20">
        <v>1.6</v>
      </c>
      <c r="AA375" s="20">
        <v>0.7</v>
      </c>
      <c r="AB375" s="20">
        <v>0</v>
      </c>
    </row>
    <row r="376" spans="1:28" x14ac:dyDescent="0.25">
      <c r="A376" s="58"/>
      <c r="B376" s="59">
        <v>80</v>
      </c>
      <c r="C376" s="59">
        <v>1</v>
      </c>
      <c r="D376" s="59">
        <v>80</v>
      </c>
      <c r="E376" s="60">
        <f>E375*B376/100</f>
        <v>55.2</v>
      </c>
      <c r="F376" s="60">
        <f>F375*B376/100</f>
        <v>4.8</v>
      </c>
      <c r="G376" s="60">
        <f>G375*B376/100</f>
        <v>0.72</v>
      </c>
      <c r="H376" s="60">
        <f>H375*B376/100</f>
        <v>0.13600000000000001</v>
      </c>
      <c r="I376" s="60">
        <f>I375*B376/100</f>
        <v>7.76</v>
      </c>
      <c r="J376" s="60">
        <f>I376*0.28</f>
        <v>2.1728000000000001</v>
      </c>
      <c r="K376" s="60">
        <f>K375*B376/100</f>
        <v>0</v>
      </c>
      <c r="L376" s="61">
        <f>L375*B376/100</f>
        <v>4.08</v>
      </c>
      <c r="M376" s="61">
        <f>M375*B376/100</f>
        <v>76</v>
      </c>
      <c r="N376" s="61">
        <f>N375*B376/100</f>
        <v>0.20800000000000002</v>
      </c>
      <c r="O376" s="61">
        <f>O375*B376/100</f>
        <v>7.1999999999999995E-2</v>
      </c>
      <c r="P376" s="61">
        <f>P375*B376/100</f>
        <v>1.28</v>
      </c>
      <c r="Q376" s="61">
        <f>Q375*B376/100</f>
        <v>9.6</v>
      </c>
      <c r="R376" s="61">
        <f>R375*B376/100</f>
        <v>0</v>
      </c>
      <c r="S376" s="61">
        <f>S375*B376/100</f>
        <v>26.4</v>
      </c>
      <c r="T376" s="61">
        <f>T375*B376/100</f>
        <v>1.6</v>
      </c>
      <c r="U376" s="61">
        <f t="shared" si="61"/>
        <v>4.0000000000000001E-3</v>
      </c>
      <c r="V376" s="61">
        <f>V375*B376/100</f>
        <v>120</v>
      </c>
      <c r="W376" s="61">
        <f>W375*B376/100</f>
        <v>28</v>
      </c>
      <c r="X376" s="61">
        <f>X375*B376/100</f>
        <v>16.8</v>
      </c>
      <c r="Y376" s="61">
        <f>Y375*B376/100</f>
        <v>79.2</v>
      </c>
      <c r="Z376" s="61">
        <f>Z375*B376/100</f>
        <v>1.28</v>
      </c>
      <c r="AA376" s="61">
        <f>AA375*B376/100</f>
        <v>0.56000000000000005</v>
      </c>
      <c r="AB376" s="61">
        <f>AB375*B376/100</f>
        <v>0</v>
      </c>
    </row>
    <row r="377" spans="1:28" hidden="1" x14ac:dyDescent="0.25">
      <c r="A377" s="9">
        <v>2142</v>
      </c>
      <c r="B377" s="10" t="s">
        <v>138</v>
      </c>
      <c r="C377" s="10">
        <v>0</v>
      </c>
      <c r="D377" s="10">
        <v>0</v>
      </c>
      <c r="E377" s="19">
        <v>272</v>
      </c>
      <c r="F377" s="19">
        <v>2.1</v>
      </c>
      <c r="G377" s="19">
        <v>0.4</v>
      </c>
      <c r="H377" s="19">
        <v>0.11</v>
      </c>
      <c r="I377" s="19">
        <v>69.3</v>
      </c>
      <c r="J377" s="19"/>
      <c r="K377" s="19">
        <v>0</v>
      </c>
      <c r="L377" s="20">
        <v>2</v>
      </c>
      <c r="M377" s="20">
        <v>2</v>
      </c>
      <c r="N377" s="20">
        <v>0.12</v>
      </c>
      <c r="O377" s="20">
        <v>0.05</v>
      </c>
      <c r="P377" s="20">
        <v>0.6</v>
      </c>
      <c r="Q377" s="20">
        <v>1</v>
      </c>
      <c r="R377" s="20">
        <v>0</v>
      </c>
      <c r="S377" s="20">
        <v>10</v>
      </c>
      <c r="T377" s="20">
        <v>60</v>
      </c>
      <c r="U377" s="13">
        <f t="shared" si="61"/>
        <v>0.15</v>
      </c>
      <c r="V377" s="20">
        <v>1020</v>
      </c>
      <c r="W377" s="20">
        <v>46</v>
      </c>
      <c r="X377" s="20">
        <v>35</v>
      </c>
      <c r="Y377" s="20">
        <v>76</v>
      </c>
      <c r="Z377" s="20">
        <v>3.8</v>
      </c>
      <c r="AA377" s="20">
        <v>0.7</v>
      </c>
      <c r="AB377" s="20">
        <v>8</v>
      </c>
    </row>
    <row r="378" spans="1:28" hidden="1" x14ac:dyDescent="0.25">
      <c r="A378" s="58"/>
      <c r="B378" s="59">
        <v>0</v>
      </c>
      <c r="C378" s="59">
        <v>0</v>
      </c>
      <c r="D378" s="59">
        <v>0</v>
      </c>
      <c r="E378" s="60">
        <f>E377*B378/100</f>
        <v>0</v>
      </c>
      <c r="F378" s="60">
        <f>F377*B378/100</f>
        <v>0</v>
      </c>
      <c r="G378" s="60">
        <f>G377*B378/100</f>
        <v>0</v>
      </c>
      <c r="H378" s="60">
        <f>H377*B378/100</f>
        <v>0</v>
      </c>
      <c r="I378" s="60">
        <f>I377*B378/100</f>
        <v>0</v>
      </c>
      <c r="J378" s="60"/>
      <c r="K378" s="60">
        <f>K377*B378/100</f>
        <v>0</v>
      </c>
      <c r="L378" s="61">
        <f>L377*B378/100</f>
        <v>0</v>
      </c>
      <c r="M378" s="61">
        <f>M377*B378/100</f>
        <v>0</v>
      </c>
      <c r="N378" s="61">
        <f>N377*B378/100</f>
        <v>0</v>
      </c>
      <c r="O378" s="61">
        <f>O377*B378/100</f>
        <v>0</v>
      </c>
      <c r="P378" s="61">
        <f>P377*B378/100</f>
        <v>0</v>
      </c>
      <c r="Q378" s="61">
        <f>Q377*B378/100</f>
        <v>0</v>
      </c>
      <c r="R378" s="61">
        <f>R377*B378/100</f>
        <v>0</v>
      </c>
      <c r="S378" s="61">
        <f>S377*B378/100</f>
        <v>0</v>
      </c>
      <c r="T378" s="61">
        <f>T377*B378/100</f>
        <v>0</v>
      </c>
      <c r="U378" s="61">
        <f t="shared" si="61"/>
        <v>0</v>
      </c>
      <c r="V378" s="61">
        <f>V377*B378/100</f>
        <v>0</v>
      </c>
      <c r="W378" s="61">
        <f>W377*B378/100</f>
        <v>0</v>
      </c>
      <c r="X378" s="61">
        <f>X377*B378/100</f>
        <v>0</v>
      </c>
      <c r="Y378" s="61">
        <f>Y377*B378/100</f>
        <v>0</v>
      </c>
      <c r="Z378" s="61">
        <f>Z377*B378/100</f>
        <v>0</v>
      </c>
      <c r="AA378" s="61">
        <f>AA377*B378/100</f>
        <v>0</v>
      </c>
      <c r="AB378" s="61">
        <f>AB377*B378/100</f>
        <v>0</v>
      </c>
    </row>
    <row r="379" spans="1:28" hidden="1" x14ac:dyDescent="0.25">
      <c r="A379" s="9">
        <v>5474</v>
      </c>
      <c r="B379" s="10" t="s">
        <v>116</v>
      </c>
      <c r="C379" s="10">
        <v>0</v>
      </c>
      <c r="D379" s="10">
        <v>0</v>
      </c>
      <c r="E379" s="19">
        <v>165</v>
      </c>
      <c r="F379" s="19">
        <v>4.5999999999999996</v>
      </c>
      <c r="G379" s="19">
        <v>4.5</v>
      </c>
      <c r="H379" s="19">
        <v>1.48</v>
      </c>
      <c r="I379" s="19">
        <v>28.4</v>
      </c>
      <c r="J379" s="19"/>
      <c r="K379" s="19">
        <v>15.8</v>
      </c>
      <c r="L379" s="20">
        <v>1</v>
      </c>
      <c r="M379" s="20">
        <v>29</v>
      </c>
      <c r="N379" s="20">
        <v>0.12</v>
      </c>
      <c r="O379" s="20">
        <v>0.14000000000000001</v>
      </c>
      <c r="P379" s="20">
        <v>0.5</v>
      </c>
      <c r="Q379" s="20">
        <v>0.5</v>
      </c>
      <c r="R379" s="20">
        <v>0</v>
      </c>
      <c r="S379" s="20">
        <v>7</v>
      </c>
      <c r="T379" s="20">
        <v>151</v>
      </c>
      <c r="U379" s="13">
        <f t="shared" si="61"/>
        <v>0.3775</v>
      </c>
      <c r="V379" s="20">
        <v>165</v>
      </c>
      <c r="W379" s="20">
        <v>78</v>
      </c>
      <c r="X379" s="20">
        <v>13</v>
      </c>
      <c r="Y379" s="20">
        <v>100</v>
      </c>
      <c r="Z379" s="20">
        <v>0.4</v>
      </c>
      <c r="AA379" s="20">
        <v>0.5</v>
      </c>
      <c r="AB379" s="20">
        <v>2</v>
      </c>
    </row>
    <row r="380" spans="1:28" hidden="1" x14ac:dyDescent="0.25">
      <c r="A380" s="58"/>
      <c r="B380" s="58">
        <v>0</v>
      </c>
      <c r="C380" s="59">
        <v>0</v>
      </c>
      <c r="D380" s="59">
        <v>0</v>
      </c>
      <c r="E380" s="60">
        <f>E379*B380/100</f>
        <v>0</v>
      </c>
      <c r="F380" s="60">
        <f>F379*B380/100</f>
        <v>0</v>
      </c>
      <c r="G380" s="60">
        <f>G379*B380/100</f>
        <v>0</v>
      </c>
      <c r="H380" s="60">
        <f>H379*B380/100</f>
        <v>0</v>
      </c>
      <c r="I380" s="60">
        <f>I379*B380/100</f>
        <v>0</v>
      </c>
      <c r="J380" s="60"/>
      <c r="K380" s="60">
        <f>K379*B380/100</f>
        <v>0</v>
      </c>
      <c r="L380" s="61">
        <f>L379*B380/100</f>
        <v>0</v>
      </c>
      <c r="M380" s="61">
        <f>M379*B380/100</f>
        <v>0</v>
      </c>
      <c r="N380" s="61">
        <f>N379*B380/100</f>
        <v>0</v>
      </c>
      <c r="O380" s="61">
        <f>O379*B380/100</f>
        <v>0</v>
      </c>
      <c r="P380" s="61">
        <f>P379*B380/100</f>
        <v>0</v>
      </c>
      <c r="Q380" s="61">
        <f>Q379*B380/100</f>
        <v>0</v>
      </c>
      <c r="R380" s="61">
        <f>R379*B380/100</f>
        <v>0</v>
      </c>
      <c r="S380" s="61">
        <f>S379*B380/100</f>
        <v>0</v>
      </c>
      <c r="T380" s="61">
        <f>T379*B380/100</f>
        <v>0</v>
      </c>
      <c r="U380" s="61">
        <f t="shared" si="61"/>
        <v>0</v>
      </c>
      <c r="V380" s="61">
        <f>V379*B380/100</f>
        <v>0</v>
      </c>
      <c r="W380" s="61">
        <f>W379*B380/100</f>
        <v>0</v>
      </c>
      <c r="X380" s="61">
        <f>X379*B380/100</f>
        <v>0</v>
      </c>
      <c r="Y380" s="61">
        <f>Y379*B380/100</f>
        <v>0</v>
      </c>
      <c r="Z380" s="61">
        <f>Z379*B380/100</f>
        <v>0</v>
      </c>
      <c r="AA380" s="61">
        <f>AA379*B380/100</f>
        <v>0</v>
      </c>
      <c r="AB380" s="61">
        <f>AB379*B380/100</f>
        <v>0</v>
      </c>
    </row>
    <row r="381" spans="1:28" x14ac:dyDescent="0.25">
      <c r="A381" s="21" t="s">
        <v>34</v>
      </c>
      <c r="B381" s="22">
        <f>B372+B374+B376+B378+B380</f>
        <v>365</v>
      </c>
      <c r="C381" s="22">
        <f t="shared" ref="C381:AB381" si="62">C372+C374+C376+C378+C380</f>
        <v>1</v>
      </c>
      <c r="D381" s="22">
        <f t="shared" si="62"/>
        <v>80</v>
      </c>
      <c r="E381" s="22">
        <f t="shared" si="62"/>
        <v>547.05000000000007</v>
      </c>
      <c r="F381" s="22">
        <f t="shared" si="62"/>
        <v>25.68</v>
      </c>
      <c r="G381" s="22">
        <f t="shared" si="62"/>
        <v>19.02</v>
      </c>
      <c r="H381" s="22">
        <f t="shared" si="62"/>
        <v>6.2305000000000001</v>
      </c>
      <c r="I381" s="22">
        <f t="shared" si="62"/>
        <v>72.75500000000001</v>
      </c>
      <c r="J381" s="22">
        <f t="shared" si="62"/>
        <v>3.0935000000000001</v>
      </c>
      <c r="K381" s="22">
        <f t="shared" si="62"/>
        <v>0.84</v>
      </c>
      <c r="L381" s="22">
        <f t="shared" si="62"/>
        <v>8.49</v>
      </c>
      <c r="M381" s="22">
        <f t="shared" si="62"/>
        <v>76</v>
      </c>
      <c r="N381" s="22">
        <f t="shared" si="62"/>
        <v>0.502</v>
      </c>
      <c r="O381" s="22">
        <f t="shared" si="62"/>
        <v>0.2505</v>
      </c>
      <c r="P381" s="22">
        <f t="shared" si="62"/>
        <v>7.94</v>
      </c>
      <c r="Q381" s="22">
        <f t="shared" si="62"/>
        <v>22.799999999999997</v>
      </c>
      <c r="R381" s="22">
        <f t="shared" si="62"/>
        <v>1.2</v>
      </c>
      <c r="S381" s="22">
        <f t="shared" si="62"/>
        <v>74.849999999999994</v>
      </c>
      <c r="T381" s="22">
        <f t="shared" si="62"/>
        <v>595.9</v>
      </c>
      <c r="U381" s="22">
        <f t="shared" si="62"/>
        <v>1.4897499999999999</v>
      </c>
      <c r="V381" s="22">
        <f t="shared" si="62"/>
        <v>1474.5</v>
      </c>
      <c r="W381" s="22">
        <f t="shared" si="62"/>
        <v>191.8</v>
      </c>
      <c r="X381" s="22">
        <f t="shared" si="62"/>
        <v>81.599999999999994</v>
      </c>
      <c r="Y381" s="22">
        <f t="shared" si="62"/>
        <v>533.70000000000005</v>
      </c>
      <c r="Z381" s="22">
        <f t="shared" si="62"/>
        <v>3.5600000000000005</v>
      </c>
      <c r="AA381" s="22">
        <f t="shared" si="62"/>
        <v>1.7000000000000002</v>
      </c>
      <c r="AB381" s="22">
        <f t="shared" si="62"/>
        <v>24.900000000000002</v>
      </c>
    </row>
    <row r="382" spans="1:28" x14ac:dyDescent="0.25">
      <c r="A382" s="9" t="s">
        <v>47</v>
      </c>
      <c r="B382" s="10"/>
      <c r="C382" s="10"/>
      <c r="D382" s="10"/>
      <c r="E382" s="12"/>
      <c r="F382" s="12"/>
      <c r="G382" s="12"/>
      <c r="H382" s="12"/>
      <c r="I382" s="12"/>
      <c r="J382" s="12"/>
      <c r="K382" s="12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</row>
    <row r="383" spans="1:28" x14ac:dyDescent="0.25">
      <c r="A383" s="9"/>
      <c r="B383" s="10" t="s">
        <v>72</v>
      </c>
      <c r="C383" s="10">
        <v>0</v>
      </c>
      <c r="D383" s="10">
        <v>0</v>
      </c>
      <c r="E383" s="19">
        <v>37</v>
      </c>
      <c r="F383" s="19">
        <v>1.1000000000000001</v>
      </c>
      <c r="G383" s="19">
        <v>0.1</v>
      </c>
      <c r="H383" s="19">
        <v>0.02</v>
      </c>
      <c r="I383" s="19">
        <v>8.5</v>
      </c>
      <c r="J383" s="12">
        <f>(J384/B384)*100</f>
        <v>8.5</v>
      </c>
      <c r="K383" s="19">
        <v>0</v>
      </c>
      <c r="L383" s="20">
        <v>1.7</v>
      </c>
      <c r="M383" s="20">
        <v>8</v>
      </c>
      <c r="N383" s="20">
        <v>0.11</v>
      </c>
      <c r="O383" s="20">
        <v>0.04</v>
      </c>
      <c r="P383" s="20">
        <v>0.4</v>
      </c>
      <c r="Q383" s="20">
        <v>54</v>
      </c>
      <c r="R383" s="20">
        <v>0</v>
      </c>
      <c r="S383" s="20">
        <v>31</v>
      </c>
      <c r="T383" s="20">
        <v>5</v>
      </c>
      <c r="U383" s="13">
        <f t="shared" ref="U383:U394" si="63">T383*2.5/1000</f>
        <v>1.2500000000000001E-2</v>
      </c>
      <c r="V383" s="20">
        <v>150</v>
      </c>
      <c r="W383" s="20">
        <v>47</v>
      </c>
      <c r="X383" s="20">
        <v>10</v>
      </c>
      <c r="Y383" s="20">
        <v>21</v>
      </c>
      <c r="Z383" s="20">
        <v>0.1</v>
      </c>
      <c r="AA383" s="20">
        <v>0.1</v>
      </c>
      <c r="AB383" s="20">
        <v>1</v>
      </c>
    </row>
    <row r="384" spans="1:28" x14ac:dyDescent="0.25">
      <c r="A384" s="58"/>
      <c r="B384" s="59">
        <v>160</v>
      </c>
      <c r="C384" s="59">
        <v>1</v>
      </c>
      <c r="D384" s="59">
        <v>160</v>
      </c>
      <c r="E384" s="60">
        <f>E383*B384/100</f>
        <v>59.2</v>
      </c>
      <c r="F384" s="60">
        <f>F383*B384/100</f>
        <v>1.76</v>
      </c>
      <c r="G384" s="60">
        <f>G383*B384/100</f>
        <v>0.16</v>
      </c>
      <c r="H384" s="60">
        <f>H383*B384/100</f>
        <v>3.2000000000000001E-2</v>
      </c>
      <c r="I384" s="60">
        <f>I383*B384/100</f>
        <v>13.6</v>
      </c>
      <c r="J384" s="60">
        <v>13.6</v>
      </c>
      <c r="K384" s="60">
        <f>K383*B384/100</f>
        <v>0</v>
      </c>
      <c r="L384" s="61">
        <f>L383*B384/100</f>
        <v>2.72</v>
      </c>
      <c r="M384" s="61">
        <f>M383*B384/100</f>
        <v>12.8</v>
      </c>
      <c r="N384" s="61">
        <f>N383*B384/100</f>
        <v>0.17600000000000002</v>
      </c>
      <c r="O384" s="61">
        <f>O383*B384/100</f>
        <v>6.4000000000000001E-2</v>
      </c>
      <c r="P384" s="61">
        <f>P383*B384/100</f>
        <v>0.64</v>
      </c>
      <c r="Q384" s="61">
        <f>Q383*B384/100</f>
        <v>86.4</v>
      </c>
      <c r="R384" s="61">
        <f>R383*B384/100</f>
        <v>0</v>
      </c>
      <c r="S384" s="61">
        <f>S383*B384/100</f>
        <v>49.6</v>
      </c>
      <c r="T384" s="61">
        <f>T383*B384/100</f>
        <v>8</v>
      </c>
      <c r="U384" s="61">
        <f t="shared" si="63"/>
        <v>0.02</v>
      </c>
      <c r="V384" s="61">
        <f>V383*B384/100</f>
        <v>240</v>
      </c>
      <c r="W384" s="61">
        <f>W383*B384/100</f>
        <v>75.2</v>
      </c>
      <c r="X384" s="61">
        <f>X383*B384/100</f>
        <v>16</v>
      </c>
      <c r="Y384" s="61">
        <f>Y383*B384/100</f>
        <v>33.6</v>
      </c>
      <c r="Z384" s="61">
        <f>Z383*B384/100</f>
        <v>0.16</v>
      </c>
      <c r="AA384" s="61">
        <f>AA383*B384/100</f>
        <v>0.16</v>
      </c>
      <c r="AB384" s="61">
        <f>AB383*B384/100</f>
        <v>1.6</v>
      </c>
    </row>
    <row r="385" spans="1:28" x14ac:dyDescent="0.25">
      <c r="A385" s="10"/>
      <c r="B385" s="10" t="s">
        <v>84</v>
      </c>
      <c r="C385" s="10">
        <v>0</v>
      </c>
      <c r="D385" s="10">
        <v>0</v>
      </c>
      <c r="E385" s="19">
        <v>47</v>
      </c>
      <c r="F385" s="19">
        <v>0.4</v>
      </c>
      <c r="G385" s="19">
        <v>0.1</v>
      </c>
      <c r="H385" s="19">
        <v>0.02</v>
      </c>
      <c r="I385" s="19">
        <v>11.8</v>
      </c>
      <c r="J385" s="12">
        <f>(J386/B386)*100</f>
        <v>11.8</v>
      </c>
      <c r="K385" s="19">
        <v>0</v>
      </c>
      <c r="L385" s="20">
        <v>1.8</v>
      </c>
      <c r="M385" s="20">
        <v>3</v>
      </c>
      <c r="N385" s="20">
        <v>0.03</v>
      </c>
      <c r="O385" s="20">
        <v>0.02</v>
      </c>
      <c r="P385" s="20">
        <v>0.1</v>
      </c>
      <c r="Q385" s="20">
        <v>6</v>
      </c>
      <c r="R385" s="20">
        <v>0</v>
      </c>
      <c r="S385" s="20">
        <v>1</v>
      </c>
      <c r="T385" s="20">
        <v>3</v>
      </c>
      <c r="U385" s="13">
        <f t="shared" si="63"/>
        <v>7.4999999999999997E-3</v>
      </c>
      <c r="V385" s="20">
        <v>120</v>
      </c>
      <c r="W385" s="20">
        <v>4</v>
      </c>
      <c r="X385" s="20">
        <v>5</v>
      </c>
      <c r="Y385" s="20">
        <v>11</v>
      </c>
      <c r="Z385" s="20">
        <v>0.1</v>
      </c>
      <c r="AA385" s="20">
        <v>0.1</v>
      </c>
      <c r="AB385" s="20">
        <v>0</v>
      </c>
    </row>
    <row r="386" spans="1:28" x14ac:dyDescent="0.25">
      <c r="A386" s="59"/>
      <c r="B386" s="59">
        <v>100</v>
      </c>
      <c r="C386" s="59">
        <v>1</v>
      </c>
      <c r="D386" s="59">
        <v>100</v>
      </c>
      <c r="E386" s="130">
        <f>E385*B386/100</f>
        <v>47</v>
      </c>
      <c r="F386" s="130">
        <f>F385*B386/100</f>
        <v>0.4</v>
      </c>
      <c r="G386" s="130">
        <f>G385*B386/100</f>
        <v>0.1</v>
      </c>
      <c r="H386" s="130">
        <f>H385*B386/100</f>
        <v>0.02</v>
      </c>
      <c r="I386" s="130">
        <f>I385*B386/100</f>
        <v>11.8</v>
      </c>
      <c r="J386" s="130">
        <v>11.8</v>
      </c>
      <c r="K386" s="130">
        <f>K385*B386/100</f>
        <v>0</v>
      </c>
      <c r="L386" s="59">
        <f>L385*B386/100</f>
        <v>1.8</v>
      </c>
      <c r="M386" s="59">
        <f>M385*B386/100</f>
        <v>3</v>
      </c>
      <c r="N386" s="59">
        <f>N385*B386/100</f>
        <v>0.03</v>
      </c>
      <c r="O386" s="59">
        <f>O385*B386/100</f>
        <v>0.02</v>
      </c>
      <c r="P386" s="59">
        <f>P385*B386/100</f>
        <v>0.1</v>
      </c>
      <c r="Q386" s="59">
        <f>Q385*B386/100</f>
        <v>6</v>
      </c>
      <c r="R386" s="59">
        <f>R385*B386/100</f>
        <v>0</v>
      </c>
      <c r="S386" s="59">
        <f>S385*B386/100</f>
        <v>1</v>
      </c>
      <c r="T386" s="59">
        <f>T385*B386/100</f>
        <v>3</v>
      </c>
      <c r="U386" s="59">
        <f t="shared" si="63"/>
        <v>7.4999999999999997E-3</v>
      </c>
      <c r="V386" s="59">
        <f>V385*B386/100</f>
        <v>120</v>
      </c>
      <c r="W386" s="59">
        <f>W385*B386/100</f>
        <v>4</v>
      </c>
      <c r="X386" s="59">
        <f>X385*B386/100</f>
        <v>5</v>
      </c>
      <c r="Y386" s="59">
        <f>Y385*B386/100</f>
        <v>11</v>
      </c>
      <c r="Z386" s="59">
        <f>Z385*B386/100</f>
        <v>0.1</v>
      </c>
      <c r="AA386" s="59">
        <f>AA385*B386/100</f>
        <v>0.1</v>
      </c>
      <c r="AB386" s="59">
        <f>AB385*B386/100</f>
        <v>0</v>
      </c>
    </row>
    <row r="387" spans="1:28" x14ac:dyDescent="0.25">
      <c r="A387" s="9"/>
      <c r="B387" s="10" t="s">
        <v>138</v>
      </c>
      <c r="C387" s="10">
        <v>0</v>
      </c>
      <c r="D387" s="10">
        <v>0</v>
      </c>
      <c r="E387" s="19">
        <v>272</v>
      </c>
      <c r="F387" s="19">
        <v>2.1</v>
      </c>
      <c r="G387" s="19">
        <v>0.4</v>
      </c>
      <c r="H387" s="19">
        <v>0.11</v>
      </c>
      <c r="I387" s="19">
        <v>69.3</v>
      </c>
      <c r="J387" s="12">
        <f>(J388/B388)*100</f>
        <v>69.3</v>
      </c>
      <c r="K387" s="19">
        <v>0</v>
      </c>
      <c r="L387" s="20">
        <v>2</v>
      </c>
      <c r="M387" s="20">
        <v>2</v>
      </c>
      <c r="N387" s="20">
        <v>0.12</v>
      </c>
      <c r="O387" s="20">
        <v>0.05</v>
      </c>
      <c r="P387" s="20">
        <v>0.6</v>
      </c>
      <c r="Q387" s="20">
        <v>1</v>
      </c>
      <c r="R387" s="20">
        <v>0</v>
      </c>
      <c r="S387" s="20">
        <v>10</v>
      </c>
      <c r="T387" s="20">
        <v>60</v>
      </c>
      <c r="U387" s="13">
        <f t="shared" si="63"/>
        <v>0.15</v>
      </c>
      <c r="V387" s="20">
        <v>1020</v>
      </c>
      <c r="W387" s="20">
        <v>46</v>
      </c>
      <c r="X387" s="20">
        <v>35</v>
      </c>
      <c r="Y387" s="20">
        <v>76</v>
      </c>
      <c r="Z387" s="20">
        <v>3.8</v>
      </c>
      <c r="AA387" s="20">
        <v>0.7</v>
      </c>
      <c r="AB387" s="20">
        <v>8</v>
      </c>
    </row>
    <row r="388" spans="1:28" x14ac:dyDescent="0.25">
      <c r="A388" s="58"/>
      <c r="B388" s="59">
        <v>30</v>
      </c>
      <c r="C388" s="59">
        <v>1</v>
      </c>
      <c r="D388" s="59">
        <v>30</v>
      </c>
      <c r="E388" s="60">
        <f>E387*B388/100</f>
        <v>81.599999999999994</v>
      </c>
      <c r="F388" s="60">
        <f>F387*B388/100</f>
        <v>0.63</v>
      </c>
      <c r="G388" s="60">
        <f>G387*B388/100</f>
        <v>0.12</v>
      </c>
      <c r="H388" s="60">
        <f>H387*B388/100</f>
        <v>3.3000000000000002E-2</v>
      </c>
      <c r="I388" s="60">
        <f>I387*B388/100</f>
        <v>20.79</v>
      </c>
      <c r="J388" s="60">
        <v>20.79</v>
      </c>
      <c r="K388" s="60">
        <v>0</v>
      </c>
      <c r="L388" s="61">
        <f>L387*B388/100</f>
        <v>0.6</v>
      </c>
      <c r="M388" s="61">
        <f>M387*B388/100</f>
        <v>0.6</v>
      </c>
      <c r="N388" s="61">
        <f>N387*B388/100</f>
        <v>3.5999999999999997E-2</v>
      </c>
      <c r="O388" s="61">
        <f>O387*B388/100</f>
        <v>1.4999999999999999E-2</v>
      </c>
      <c r="P388" s="61">
        <f>P387*B388/100</f>
        <v>0.18</v>
      </c>
      <c r="Q388" s="61">
        <f>Q387*B388/100</f>
        <v>0.3</v>
      </c>
      <c r="R388" s="61">
        <f>R387*B388/100</f>
        <v>0</v>
      </c>
      <c r="S388" s="61">
        <f>S387*B388/100</f>
        <v>3</v>
      </c>
      <c r="T388" s="61">
        <f>T387*B388/100</f>
        <v>18</v>
      </c>
      <c r="U388" s="61">
        <f t="shared" si="63"/>
        <v>4.4999999999999998E-2</v>
      </c>
      <c r="V388" s="61">
        <f>V387*B388/100</f>
        <v>306</v>
      </c>
      <c r="W388" s="61">
        <f>W387*B388/100</f>
        <v>13.8</v>
      </c>
      <c r="X388" s="61">
        <f>X387*B388/100</f>
        <v>10.5</v>
      </c>
      <c r="Y388" s="61">
        <f>Y387*B388/100</f>
        <v>22.8</v>
      </c>
      <c r="Z388" s="61">
        <f>Z387*B388/100</f>
        <v>1.1399999999999999</v>
      </c>
      <c r="AA388" s="61">
        <f>AA387*B388/100</f>
        <v>0.21</v>
      </c>
      <c r="AB388" s="61">
        <f>AB387*B388/100</f>
        <v>2.4</v>
      </c>
    </row>
    <row r="389" spans="1:28" x14ac:dyDescent="0.25">
      <c r="A389" s="9"/>
      <c r="B389" s="10" t="s">
        <v>51</v>
      </c>
      <c r="C389" s="10">
        <v>0</v>
      </c>
      <c r="D389" s="10">
        <v>0</v>
      </c>
      <c r="E389" s="19">
        <v>45</v>
      </c>
      <c r="F389" s="19">
        <v>3.4</v>
      </c>
      <c r="G389" s="19">
        <v>1.6</v>
      </c>
      <c r="H389" s="19">
        <v>1.01</v>
      </c>
      <c r="I389" s="19">
        <v>4.5999999999999996</v>
      </c>
      <c r="J389" s="12">
        <f>(J390/B390)*100</f>
        <v>4.5999999999999996</v>
      </c>
      <c r="K389" s="19">
        <v>0</v>
      </c>
      <c r="L389" s="20">
        <v>0</v>
      </c>
      <c r="M389" s="20">
        <v>23</v>
      </c>
      <c r="N389" s="20">
        <v>0.03</v>
      </c>
      <c r="O389" s="20">
        <v>0.25</v>
      </c>
      <c r="P389" s="20">
        <v>0.1</v>
      </c>
      <c r="Q389" s="20">
        <v>2</v>
      </c>
      <c r="R389" s="20">
        <v>0.9</v>
      </c>
      <c r="S389" s="20">
        <v>12</v>
      </c>
      <c r="T389" s="20">
        <v>41</v>
      </c>
      <c r="U389" s="13">
        <f t="shared" si="63"/>
        <v>0.10249999999999999</v>
      </c>
      <c r="V389" s="20">
        <v>157</v>
      </c>
      <c r="W389" s="20">
        <v>120</v>
      </c>
      <c r="X389" s="20">
        <v>10</v>
      </c>
      <c r="Y389" s="20">
        <v>96</v>
      </c>
      <c r="Z389" s="20">
        <v>0</v>
      </c>
      <c r="AA389" s="20">
        <v>0.4</v>
      </c>
      <c r="AB389" s="20">
        <v>1</v>
      </c>
    </row>
    <row r="390" spans="1:28" x14ac:dyDescent="0.25">
      <c r="A390" s="58"/>
      <c r="B390" s="59">
        <v>125</v>
      </c>
      <c r="C390" s="59">
        <v>0</v>
      </c>
      <c r="D390" s="59">
        <v>0</v>
      </c>
      <c r="E390" s="60">
        <f>E389*B390/100</f>
        <v>56.25</v>
      </c>
      <c r="F390" s="60">
        <f>F389*B390/100</f>
        <v>4.25</v>
      </c>
      <c r="G390" s="60">
        <f>G389*B390/100</f>
        <v>2</v>
      </c>
      <c r="H390" s="60">
        <f>H389*B390/100</f>
        <v>1.2625</v>
      </c>
      <c r="I390" s="60">
        <f>I389*B390/100</f>
        <v>5.75</v>
      </c>
      <c r="J390" s="60">
        <f>I390</f>
        <v>5.75</v>
      </c>
      <c r="K390" s="60">
        <f>K389*B390/100</f>
        <v>0</v>
      </c>
      <c r="L390" s="61">
        <f>L389*B390/100</f>
        <v>0</v>
      </c>
      <c r="M390" s="61">
        <f>M389*B390/100</f>
        <v>28.75</v>
      </c>
      <c r="N390" s="61">
        <f>N389*B390/100</f>
        <v>3.7499999999999999E-2</v>
      </c>
      <c r="O390" s="61">
        <f>O389*B390/100</f>
        <v>0.3125</v>
      </c>
      <c r="P390" s="61">
        <f>P389*B390/100</f>
        <v>0.125</v>
      </c>
      <c r="Q390" s="61">
        <f>Q389*B390/100</f>
        <v>2.5</v>
      </c>
      <c r="R390" s="61">
        <f>R389*B390/100</f>
        <v>1.125</v>
      </c>
      <c r="S390" s="61">
        <f>S389*B390/100</f>
        <v>15</v>
      </c>
      <c r="T390" s="61">
        <f>T389*B390/100</f>
        <v>51.25</v>
      </c>
      <c r="U390" s="61">
        <f t="shared" si="63"/>
        <v>0.12812499999999999</v>
      </c>
      <c r="V390" s="61">
        <f>V389*B390/100</f>
        <v>196.25</v>
      </c>
      <c r="W390" s="61">
        <f>W389*B390/100</f>
        <v>150</v>
      </c>
      <c r="X390" s="61">
        <f>X389*B390/100</f>
        <v>12.5</v>
      </c>
      <c r="Y390" s="61">
        <f>Y389*B390/100</f>
        <v>120</v>
      </c>
      <c r="Z390" s="61">
        <f>Z389*B390/100</f>
        <v>0</v>
      </c>
      <c r="AA390" s="61">
        <f>AA389*B390/100</f>
        <v>0.5</v>
      </c>
      <c r="AB390" s="61">
        <f>AB389*B390/100</f>
        <v>1.25</v>
      </c>
    </row>
    <row r="391" spans="1:28" x14ac:dyDescent="0.25">
      <c r="A391" s="9"/>
      <c r="B391" s="10" t="s">
        <v>52</v>
      </c>
      <c r="C391" s="10">
        <v>0</v>
      </c>
      <c r="D391" s="10">
        <v>0</v>
      </c>
      <c r="E391" s="19">
        <v>0</v>
      </c>
      <c r="F391" s="19">
        <v>0</v>
      </c>
      <c r="G391" s="19">
        <v>0</v>
      </c>
      <c r="H391" s="19">
        <v>0</v>
      </c>
      <c r="I391" s="19">
        <v>0</v>
      </c>
      <c r="J391" s="12">
        <f>(J392/B392)*100</f>
        <v>0</v>
      </c>
      <c r="K391" s="19">
        <v>0</v>
      </c>
      <c r="L391" s="20">
        <v>0</v>
      </c>
      <c r="M391" s="20">
        <v>0</v>
      </c>
      <c r="N391" s="20">
        <v>0</v>
      </c>
      <c r="O391" s="20">
        <v>0</v>
      </c>
      <c r="P391" s="20">
        <v>0</v>
      </c>
      <c r="Q391" s="20">
        <v>0</v>
      </c>
      <c r="R391" s="20">
        <v>0</v>
      </c>
      <c r="S391" s="20">
        <v>5</v>
      </c>
      <c r="T391" s="20">
        <v>0</v>
      </c>
      <c r="U391" s="13">
        <f t="shared" si="63"/>
        <v>0</v>
      </c>
      <c r="V391" s="20">
        <v>35</v>
      </c>
      <c r="W391" s="20">
        <v>0</v>
      </c>
      <c r="X391" s="20">
        <v>2</v>
      </c>
      <c r="Y391" s="20">
        <v>3</v>
      </c>
      <c r="Z391" s="20">
        <v>0</v>
      </c>
      <c r="AA391" s="20">
        <v>0</v>
      </c>
      <c r="AB391" s="20">
        <v>0</v>
      </c>
    </row>
    <row r="392" spans="1:28" x14ac:dyDescent="0.25">
      <c r="A392" s="58"/>
      <c r="B392" s="59">
        <v>330</v>
      </c>
      <c r="C392" s="59">
        <v>0</v>
      </c>
      <c r="D392" s="59">
        <v>0</v>
      </c>
      <c r="E392" s="60">
        <f>E391*B392/100</f>
        <v>0</v>
      </c>
      <c r="F392" s="60">
        <f>F391*B392/100</f>
        <v>0</v>
      </c>
      <c r="G392" s="60">
        <f>G391*B392/100</f>
        <v>0</v>
      </c>
      <c r="H392" s="60">
        <f>H391*B392/100</f>
        <v>0</v>
      </c>
      <c r="I392" s="60">
        <f>I391*B392/100</f>
        <v>0</v>
      </c>
      <c r="J392" s="60">
        <v>0</v>
      </c>
      <c r="K392" s="60">
        <f>K391*B392/100</f>
        <v>0</v>
      </c>
      <c r="L392" s="61">
        <f>L391*B392/100</f>
        <v>0</v>
      </c>
      <c r="M392" s="61">
        <f>M391*B392/100</f>
        <v>0</v>
      </c>
      <c r="N392" s="61">
        <f>N391*B392/100</f>
        <v>0</v>
      </c>
      <c r="O392" s="61">
        <f>O391*B392/100</f>
        <v>0</v>
      </c>
      <c r="P392" s="61">
        <f>P391*B392/100</f>
        <v>0</v>
      </c>
      <c r="Q392" s="61">
        <f>Q391*B392/100</f>
        <v>0</v>
      </c>
      <c r="R392" s="61">
        <f>R391*B392/100</f>
        <v>0</v>
      </c>
      <c r="S392" s="61">
        <f>S391*B392/100</f>
        <v>16.5</v>
      </c>
      <c r="T392" s="61">
        <f>T391*B392/100</f>
        <v>0</v>
      </c>
      <c r="U392" s="61">
        <f t="shared" si="63"/>
        <v>0</v>
      </c>
      <c r="V392" s="61">
        <f>V391*B392/100</f>
        <v>115.5</v>
      </c>
      <c r="W392" s="61">
        <f>W391*B392/100</f>
        <v>0</v>
      </c>
      <c r="X392" s="61">
        <f>X391*B392/100</f>
        <v>6.6</v>
      </c>
      <c r="Y392" s="61">
        <f>Y391*B392/100</f>
        <v>9.9</v>
      </c>
      <c r="Z392" s="61">
        <f>Z391*B392/100</f>
        <v>0</v>
      </c>
      <c r="AA392" s="61">
        <f>AA391*B392/100</f>
        <v>0</v>
      </c>
      <c r="AB392" s="61">
        <f>AB391*B392/100</f>
        <v>0</v>
      </c>
    </row>
    <row r="393" spans="1:28" x14ac:dyDescent="0.25">
      <c r="A393" s="9"/>
      <c r="B393" s="10" t="s">
        <v>53</v>
      </c>
      <c r="C393" s="10">
        <v>0</v>
      </c>
      <c r="D393" s="10">
        <v>0</v>
      </c>
      <c r="E393" s="19">
        <v>100</v>
      </c>
      <c r="F393" s="19">
        <v>14.6</v>
      </c>
      <c r="G393" s="19">
        <v>0</v>
      </c>
      <c r="H393" s="19">
        <v>0</v>
      </c>
      <c r="I393" s="19">
        <v>11</v>
      </c>
      <c r="J393" s="12">
        <f>(J394/B394)*100</f>
        <v>0</v>
      </c>
      <c r="K393" s="19">
        <v>0</v>
      </c>
      <c r="L393" s="20">
        <v>0</v>
      </c>
      <c r="M393" s="20">
        <v>0</v>
      </c>
      <c r="N393" s="20">
        <v>0.04</v>
      </c>
      <c r="O393" s="20">
        <v>0.21</v>
      </c>
      <c r="P393" s="20">
        <v>24.8</v>
      </c>
      <c r="Q393" s="20">
        <v>0</v>
      </c>
      <c r="R393" s="20">
        <v>0</v>
      </c>
      <c r="S393" s="20">
        <v>11</v>
      </c>
      <c r="T393" s="20">
        <v>81</v>
      </c>
      <c r="U393" s="13">
        <f t="shared" si="63"/>
        <v>0.20250000000000001</v>
      </c>
      <c r="V393" s="20">
        <v>3780</v>
      </c>
      <c r="W393" s="20">
        <v>140</v>
      </c>
      <c r="X393" s="20">
        <v>330</v>
      </c>
      <c r="Y393" s="20">
        <v>310</v>
      </c>
      <c r="Z393" s="20">
        <v>4.5999999999999996</v>
      </c>
      <c r="AA393" s="20">
        <v>1.1000000000000001</v>
      </c>
      <c r="AB393" s="20">
        <v>9</v>
      </c>
    </row>
    <row r="394" spans="1:28" x14ac:dyDescent="0.25">
      <c r="A394" s="58"/>
      <c r="B394" s="59">
        <v>6</v>
      </c>
      <c r="C394" s="59">
        <v>0</v>
      </c>
      <c r="D394" s="59">
        <v>0</v>
      </c>
      <c r="E394" s="60">
        <f>E393*B394/100</f>
        <v>6</v>
      </c>
      <c r="F394" s="60">
        <f>F393*B394/100</f>
        <v>0.87599999999999989</v>
      </c>
      <c r="G394" s="60">
        <f>G393*B394/100</f>
        <v>0</v>
      </c>
      <c r="H394" s="60">
        <f>H393*B394/100</f>
        <v>0</v>
      </c>
      <c r="I394" s="60">
        <f>I393*B394/100</f>
        <v>0.66</v>
      </c>
      <c r="J394" s="60">
        <v>0</v>
      </c>
      <c r="K394" s="60">
        <f>K393*B394/100</f>
        <v>0</v>
      </c>
      <c r="L394" s="61">
        <f>L393*B394/100</f>
        <v>0</v>
      </c>
      <c r="M394" s="61">
        <f>M393*B394/100</f>
        <v>0</v>
      </c>
      <c r="N394" s="61">
        <f>N393*B394/100</f>
        <v>2.3999999999999998E-3</v>
      </c>
      <c r="O394" s="61">
        <f>O393*B394/100</f>
        <v>1.26E-2</v>
      </c>
      <c r="P394" s="61">
        <f>P393*B394/100</f>
        <v>1.4880000000000002</v>
      </c>
      <c r="Q394" s="61">
        <f>Q393*B394/100</f>
        <v>0</v>
      </c>
      <c r="R394" s="61">
        <f>R393*B394/100</f>
        <v>0</v>
      </c>
      <c r="S394" s="61">
        <f>S393*B394/100</f>
        <v>0.66</v>
      </c>
      <c r="T394" s="61">
        <f>T393*B394/100</f>
        <v>4.8600000000000003</v>
      </c>
      <c r="U394" s="61">
        <f t="shared" si="63"/>
        <v>1.2150000000000001E-2</v>
      </c>
      <c r="V394" s="61">
        <f>V393*B394/100</f>
        <v>226.8</v>
      </c>
      <c r="W394" s="61">
        <f>W393*B394/100</f>
        <v>8.4</v>
      </c>
      <c r="X394" s="61">
        <f>X393*B394/100</f>
        <v>19.8</v>
      </c>
      <c r="Y394" s="61">
        <f>Y393*B394/100</f>
        <v>18.600000000000001</v>
      </c>
      <c r="Z394" s="61">
        <f>Z393*B394/100</f>
        <v>0.27599999999999997</v>
      </c>
      <c r="AA394" s="61">
        <f>AA393*B394/100</f>
        <v>6.6000000000000003E-2</v>
      </c>
      <c r="AB394" s="61">
        <f>AB393*B394/100</f>
        <v>0.54</v>
      </c>
    </row>
    <row r="395" spans="1:28" s="102" customFormat="1" x14ac:dyDescent="0.25">
      <c r="A395" s="101"/>
      <c r="B395" s="43"/>
      <c r="C395" s="43"/>
      <c r="D395" s="43"/>
      <c r="E395" s="44"/>
      <c r="F395" s="44"/>
      <c r="G395" s="44"/>
      <c r="H395" s="44"/>
      <c r="I395" s="44"/>
      <c r="J395" s="44"/>
      <c r="K395" s="44"/>
      <c r="L395" s="45"/>
      <c r="M395" s="45"/>
      <c r="N395" s="45"/>
      <c r="O395" s="45"/>
      <c r="P395" s="45"/>
      <c r="Q395" s="45"/>
      <c r="R395" s="45"/>
      <c r="S395" s="45"/>
      <c r="T395" s="45"/>
      <c r="U395" s="45"/>
      <c r="V395" s="45"/>
      <c r="W395" s="45"/>
      <c r="X395" s="45"/>
      <c r="Y395" s="45"/>
      <c r="Z395" s="45"/>
      <c r="AA395" s="45"/>
      <c r="AB395" s="45"/>
    </row>
    <row r="396" spans="1:28" s="102" customFormat="1" x14ac:dyDescent="0.25">
      <c r="A396" s="101"/>
      <c r="B396" s="43" t="s">
        <v>200</v>
      </c>
      <c r="C396" s="43"/>
      <c r="D396" s="43"/>
      <c r="E396" s="44"/>
      <c r="F396" s="44"/>
      <c r="G396" s="44"/>
      <c r="H396" s="44"/>
      <c r="I396" s="44"/>
      <c r="J396" s="44"/>
      <c r="K396" s="44"/>
      <c r="L396" s="45"/>
      <c r="M396" s="45"/>
      <c r="N396" s="45"/>
      <c r="O396" s="45"/>
      <c r="P396" s="45"/>
      <c r="Q396" s="45"/>
      <c r="R396" s="45"/>
      <c r="S396" s="45"/>
      <c r="T396" s="45"/>
      <c r="U396" s="45"/>
      <c r="V396" s="45"/>
      <c r="W396" s="45"/>
      <c r="X396" s="45"/>
      <c r="Y396" s="45"/>
      <c r="Z396" s="45"/>
      <c r="AA396" s="45"/>
      <c r="AB396" s="45"/>
    </row>
    <row r="397" spans="1:28" s="102" customFormat="1" x14ac:dyDescent="0.25">
      <c r="A397" s="101"/>
      <c r="B397" s="43" t="s">
        <v>139</v>
      </c>
      <c r="C397" s="43"/>
      <c r="D397" s="43"/>
      <c r="E397" s="44">
        <v>215</v>
      </c>
      <c r="F397" s="44">
        <v>9.1999999999999993</v>
      </c>
      <c r="G397" s="44">
        <v>2.5</v>
      </c>
      <c r="H397" s="44">
        <v>0.5</v>
      </c>
      <c r="I397" s="44">
        <v>41.6</v>
      </c>
      <c r="J397" s="19">
        <v>4.5</v>
      </c>
      <c r="K397" s="44">
        <v>0</v>
      </c>
      <c r="L397" s="45">
        <v>5.8</v>
      </c>
      <c r="M397" s="45">
        <v>0</v>
      </c>
      <c r="N397" s="45">
        <v>0.34</v>
      </c>
      <c r="O397" s="45">
        <v>0.09</v>
      </c>
      <c r="P397" s="45">
        <v>4.0999999999999996</v>
      </c>
      <c r="Q397" s="45">
        <v>0</v>
      </c>
      <c r="R397" s="45">
        <v>0</v>
      </c>
      <c r="S397" s="45">
        <v>39</v>
      </c>
      <c r="T397" s="45">
        <v>520</v>
      </c>
      <c r="U397" s="45">
        <v>1.3</v>
      </c>
      <c r="V397" s="45">
        <v>230</v>
      </c>
      <c r="W397" s="45">
        <v>54</v>
      </c>
      <c r="X397" s="45">
        <v>76</v>
      </c>
      <c r="Y397" s="45">
        <v>200</v>
      </c>
      <c r="Z397" s="45">
        <v>2.7</v>
      </c>
      <c r="AA397" s="45">
        <v>1.8</v>
      </c>
      <c r="AB397" s="45">
        <v>35</v>
      </c>
    </row>
    <row r="398" spans="1:28" x14ac:dyDescent="0.25">
      <c r="A398" s="58"/>
      <c r="B398" s="58">
        <v>330</v>
      </c>
      <c r="C398" s="59"/>
      <c r="D398" s="59"/>
      <c r="E398" s="60">
        <f>E397*B398/100</f>
        <v>709.5</v>
      </c>
      <c r="F398" s="60">
        <f>(B398/100)*F397</f>
        <v>30.359999999999996</v>
      </c>
      <c r="G398" s="60">
        <f>(B398/100)*G397</f>
        <v>8.25</v>
      </c>
      <c r="H398" s="60">
        <f>(B398/100)*H397</f>
        <v>1.65</v>
      </c>
      <c r="I398" s="60">
        <f>(B398/100)*I397</f>
        <v>137.28</v>
      </c>
      <c r="J398" s="60">
        <f>I398*0.07</f>
        <v>9.6096000000000004</v>
      </c>
      <c r="K398" s="60">
        <f t="shared" ref="K398" si="64">(F398/100)*K397</f>
        <v>0</v>
      </c>
      <c r="L398" s="60">
        <f>(B398/100)*L397</f>
        <v>19.139999999999997</v>
      </c>
      <c r="M398" s="60">
        <v>0</v>
      </c>
      <c r="N398" s="60">
        <f>(B398/100)*N397</f>
        <v>1.1220000000000001</v>
      </c>
      <c r="O398" s="60">
        <f>(B398/100)*O397</f>
        <v>0.29699999999999999</v>
      </c>
      <c r="P398" s="60">
        <f>(B398/100)*P397</f>
        <v>13.529999999999998</v>
      </c>
      <c r="Q398" s="60">
        <v>0</v>
      </c>
      <c r="R398" s="60">
        <v>0</v>
      </c>
      <c r="S398" s="60">
        <f>(B398/100)*S397</f>
        <v>128.69999999999999</v>
      </c>
      <c r="T398" s="60">
        <f>(B398/100)*T397</f>
        <v>1716</v>
      </c>
      <c r="U398" s="60">
        <f>(B398/100)*U397</f>
        <v>4.29</v>
      </c>
      <c r="V398" s="60">
        <f>(B398/100)*V397</f>
        <v>759</v>
      </c>
      <c r="W398" s="60">
        <f>(B398/100)*W397</f>
        <v>178.2</v>
      </c>
      <c r="X398" s="60">
        <f>(B398/100)*X397</f>
        <v>250.79999999999998</v>
      </c>
      <c r="Y398" s="60">
        <f>(B398/100)*Y397</f>
        <v>660</v>
      </c>
      <c r="Z398" s="60">
        <f>(B398/100)*Z397</f>
        <v>8.91</v>
      </c>
      <c r="AA398" s="60">
        <f>(B398/100)*AA397</f>
        <v>5.9399999999999995</v>
      </c>
      <c r="AB398" s="60">
        <f>(B398/100)*AB397</f>
        <v>115.5</v>
      </c>
    </row>
    <row r="399" spans="1:28" x14ac:dyDescent="0.25">
      <c r="A399" s="9">
        <v>9510</v>
      </c>
      <c r="B399" s="10" t="s">
        <v>32</v>
      </c>
      <c r="C399" s="10">
        <v>0</v>
      </c>
      <c r="D399" s="10">
        <v>0</v>
      </c>
      <c r="E399" s="19">
        <v>622</v>
      </c>
      <c r="F399" s="19">
        <v>0.5</v>
      </c>
      <c r="G399" s="19">
        <v>68.5</v>
      </c>
      <c r="H399" s="19">
        <v>16.23</v>
      </c>
      <c r="I399" s="19">
        <v>0.8</v>
      </c>
      <c r="J399" s="19">
        <v>0.8</v>
      </c>
      <c r="K399" s="19">
        <v>0</v>
      </c>
      <c r="L399" s="20">
        <v>0</v>
      </c>
      <c r="M399" s="20">
        <v>368</v>
      </c>
      <c r="N399" s="20">
        <v>0</v>
      </c>
      <c r="O399" s="20">
        <v>0</v>
      </c>
      <c r="P399" s="20">
        <v>0</v>
      </c>
      <c r="Q399" s="20">
        <v>0</v>
      </c>
      <c r="R399" s="20">
        <v>0</v>
      </c>
      <c r="S399" s="20">
        <v>0</v>
      </c>
      <c r="T399" s="20">
        <v>800</v>
      </c>
      <c r="U399" s="13">
        <f t="shared" ref="U399" si="65">T399*2.5/1000</f>
        <v>2</v>
      </c>
      <c r="V399" s="20">
        <v>43</v>
      </c>
      <c r="W399" s="20">
        <v>14</v>
      </c>
      <c r="X399" s="20">
        <v>2</v>
      </c>
      <c r="Y399" s="20">
        <v>18</v>
      </c>
      <c r="Z399" s="20">
        <v>0</v>
      </c>
      <c r="AA399" s="20">
        <v>0</v>
      </c>
      <c r="AB399" s="20">
        <v>0</v>
      </c>
    </row>
    <row r="400" spans="1:28" x14ac:dyDescent="0.25">
      <c r="A400" s="47"/>
      <c r="B400" s="47">
        <v>70</v>
      </c>
      <c r="C400" s="48">
        <v>0</v>
      </c>
      <c r="D400" s="48">
        <v>0</v>
      </c>
      <c r="E400" s="49">
        <f>E399*$B400/100</f>
        <v>435.4</v>
      </c>
      <c r="F400" s="49">
        <f t="shared" ref="F400:AB400" si="66">F399*$B400/100</f>
        <v>0.35</v>
      </c>
      <c r="G400" s="49">
        <f t="shared" si="66"/>
        <v>47.95</v>
      </c>
      <c r="H400" s="49">
        <f t="shared" si="66"/>
        <v>11.361000000000001</v>
      </c>
      <c r="I400" s="49">
        <f t="shared" si="66"/>
        <v>0.56000000000000005</v>
      </c>
      <c r="J400" s="49">
        <f>J399*$B400/100</f>
        <v>0.56000000000000005</v>
      </c>
      <c r="K400" s="49">
        <f t="shared" si="66"/>
        <v>0</v>
      </c>
      <c r="L400" s="49">
        <f t="shared" si="66"/>
        <v>0</v>
      </c>
      <c r="M400" s="49">
        <f t="shared" si="66"/>
        <v>257.60000000000002</v>
      </c>
      <c r="N400" s="49">
        <f t="shared" si="66"/>
        <v>0</v>
      </c>
      <c r="O400" s="49">
        <f t="shared" si="66"/>
        <v>0</v>
      </c>
      <c r="P400" s="49">
        <f t="shared" si="66"/>
        <v>0</v>
      </c>
      <c r="Q400" s="49">
        <f t="shared" si="66"/>
        <v>0</v>
      </c>
      <c r="R400" s="49">
        <f t="shared" si="66"/>
        <v>0</v>
      </c>
      <c r="S400" s="49">
        <f t="shared" si="66"/>
        <v>0</v>
      </c>
      <c r="T400" s="49">
        <f t="shared" si="66"/>
        <v>560</v>
      </c>
      <c r="U400" s="49">
        <f t="shared" si="66"/>
        <v>1.4</v>
      </c>
      <c r="V400" s="49">
        <f t="shared" si="66"/>
        <v>30.1</v>
      </c>
      <c r="W400" s="49">
        <f t="shared" si="66"/>
        <v>9.8000000000000007</v>
      </c>
      <c r="X400" s="49">
        <f t="shared" si="66"/>
        <v>1.4</v>
      </c>
      <c r="Y400" s="49">
        <f t="shared" si="66"/>
        <v>12.6</v>
      </c>
      <c r="Z400" s="49">
        <f t="shared" si="66"/>
        <v>0</v>
      </c>
      <c r="AA400" s="49">
        <f t="shared" si="66"/>
        <v>0</v>
      </c>
      <c r="AB400" s="49">
        <f t="shared" si="66"/>
        <v>0</v>
      </c>
    </row>
    <row r="401" spans="1:28" x14ac:dyDescent="0.25">
      <c r="A401" s="21" t="s">
        <v>34</v>
      </c>
      <c r="B401" s="24">
        <f>B384+B386+B388+B390+B392+B394</f>
        <v>751</v>
      </c>
      <c r="C401" s="24">
        <f>C384+C386+C388+C390+C392+C394</f>
        <v>3</v>
      </c>
      <c r="D401" s="24">
        <f>D384+D386+D388+D390+D392+D394</f>
        <v>290</v>
      </c>
      <c r="E401" s="24">
        <f>E384+E386+E388+E390+E392+E394+E398+E400</f>
        <v>1394.9499999999998</v>
      </c>
      <c r="F401" s="24">
        <f>F384+F386+F388+F390+F392+F394+F398+F400</f>
        <v>38.625999999999998</v>
      </c>
      <c r="G401" s="24">
        <f t="shared" ref="G401:AB401" si="67">G384+G386+G388+G390+G392+G394+G398+G400</f>
        <v>58.58</v>
      </c>
      <c r="H401" s="24">
        <f t="shared" si="67"/>
        <v>14.358499999999999</v>
      </c>
      <c r="I401" s="24">
        <f>I384+I386+I388+I390+I392+I394+I398+I400</f>
        <v>190.44</v>
      </c>
      <c r="J401" s="24">
        <f>J384+J386+J388+J390+J392+J394+J398+J400</f>
        <v>62.1096</v>
      </c>
      <c r="K401" s="24">
        <f t="shared" si="67"/>
        <v>0</v>
      </c>
      <c r="L401" s="24">
        <f t="shared" si="67"/>
        <v>24.259999999999998</v>
      </c>
      <c r="M401" s="24">
        <f t="shared" si="67"/>
        <v>302.75</v>
      </c>
      <c r="N401" s="24">
        <f t="shared" si="67"/>
        <v>1.4039000000000001</v>
      </c>
      <c r="O401" s="24">
        <f t="shared" si="67"/>
        <v>0.72109999999999996</v>
      </c>
      <c r="P401" s="24">
        <f t="shared" si="67"/>
        <v>16.062999999999999</v>
      </c>
      <c r="Q401" s="24">
        <f t="shared" si="67"/>
        <v>95.2</v>
      </c>
      <c r="R401" s="24">
        <f t="shared" si="67"/>
        <v>1.125</v>
      </c>
      <c r="S401" s="24">
        <f t="shared" si="67"/>
        <v>214.45999999999998</v>
      </c>
      <c r="T401" s="24">
        <f t="shared" si="67"/>
        <v>2361.1099999999997</v>
      </c>
      <c r="U401" s="24">
        <f>U384+U386+U388+U390+U392+U394+U398+U400</f>
        <v>5.9027750000000001</v>
      </c>
      <c r="V401" s="24">
        <f t="shared" si="67"/>
        <v>1993.6499999999999</v>
      </c>
      <c r="W401" s="24">
        <f t="shared" si="67"/>
        <v>439.40000000000003</v>
      </c>
      <c r="X401" s="24">
        <f t="shared" si="67"/>
        <v>322.59999999999997</v>
      </c>
      <c r="Y401" s="24">
        <f t="shared" si="67"/>
        <v>888.5</v>
      </c>
      <c r="Z401" s="24">
        <f t="shared" si="67"/>
        <v>10.586</v>
      </c>
      <c r="AA401" s="24">
        <f t="shared" si="67"/>
        <v>6.9759999999999991</v>
      </c>
      <c r="AB401" s="24">
        <f t="shared" si="67"/>
        <v>121.29</v>
      </c>
    </row>
    <row r="402" spans="1:28" x14ac:dyDescent="0.25">
      <c r="A402" s="25" t="s">
        <v>54</v>
      </c>
      <c r="B402" s="26">
        <f t="shared" ref="B402:AB402" si="68">B357+B369+B381+B401</f>
        <v>1690</v>
      </c>
      <c r="C402" s="26">
        <f t="shared" si="68"/>
        <v>5.95</v>
      </c>
      <c r="D402" s="26">
        <f t="shared" si="68"/>
        <v>524</v>
      </c>
      <c r="E402" s="38">
        <f t="shared" si="68"/>
        <v>2870.0066666666667</v>
      </c>
      <c r="F402" s="38">
        <f t="shared" si="68"/>
        <v>92.837333333333333</v>
      </c>
      <c r="G402" s="38">
        <f t="shared" si="68"/>
        <v>107.09333333333333</v>
      </c>
      <c r="H402" s="38">
        <f t="shared" si="68"/>
        <v>25.634066666666666</v>
      </c>
      <c r="I402" s="38">
        <f t="shared" si="68"/>
        <v>409.57233333333329</v>
      </c>
      <c r="J402" s="38">
        <f t="shared" si="68"/>
        <v>109.52539333333334</v>
      </c>
      <c r="K402" s="38">
        <f t="shared" si="68"/>
        <v>28.785</v>
      </c>
      <c r="L402" s="26">
        <f t="shared" si="68"/>
        <v>41.486333333333334</v>
      </c>
      <c r="M402" s="26">
        <f t="shared" si="68"/>
        <v>668.99</v>
      </c>
      <c r="N402" s="26">
        <f t="shared" si="68"/>
        <v>3.4663666666666666</v>
      </c>
      <c r="O402" s="26">
        <f t="shared" si="68"/>
        <v>2.5434666666666668</v>
      </c>
      <c r="P402" s="26">
        <f t="shared" si="68"/>
        <v>39.317999999999998</v>
      </c>
      <c r="Q402" s="26">
        <f t="shared" si="68"/>
        <v>231.34666666666664</v>
      </c>
      <c r="R402" s="26">
        <f t="shared" si="68"/>
        <v>4.0350000000000001</v>
      </c>
      <c r="S402" s="26">
        <f t="shared" si="68"/>
        <v>523.77333333333331</v>
      </c>
      <c r="T402" s="26">
        <f t="shared" si="68"/>
        <v>4334.1866666666665</v>
      </c>
      <c r="U402" s="26">
        <f>U357+U369+U381+U401</f>
        <v>10.835466666666667</v>
      </c>
      <c r="V402" s="26">
        <f t="shared" si="68"/>
        <v>4515.2333333333336</v>
      </c>
      <c r="W402" s="26">
        <f t="shared" si="68"/>
        <v>1027.3466666666668</v>
      </c>
      <c r="X402" s="26">
        <f t="shared" si="68"/>
        <v>537.09333333333325</v>
      </c>
      <c r="Y402" s="26">
        <f t="shared" si="68"/>
        <v>1906.4533333333334</v>
      </c>
      <c r="Z402" s="26">
        <f t="shared" si="68"/>
        <v>25.859666666666669</v>
      </c>
      <c r="AA402" s="26">
        <f t="shared" si="68"/>
        <v>12.046666666666667</v>
      </c>
      <c r="AB402" s="26">
        <f t="shared" si="68"/>
        <v>159.91666666666669</v>
      </c>
    </row>
    <row r="403" spans="1:28" x14ac:dyDescent="0.25">
      <c r="A403" s="25"/>
      <c r="B403" s="26"/>
      <c r="C403" s="26"/>
      <c r="D403" s="26"/>
      <c r="E403" s="38"/>
      <c r="F403" s="38"/>
      <c r="G403" s="38"/>
      <c r="H403" s="38"/>
      <c r="I403" s="38"/>
      <c r="J403" s="38"/>
      <c r="K403" s="38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  <c r="AA403" s="26"/>
      <c r="AB403" s="26"/>
    </row>
    <row r="404" spans="1:28" x14ac:dyDescent="0.25">
      <c r="A404" s="62" t="s">
        <v>140</v>
      </c>
      <c r="B404" s="63">
        <f t="shared" ref="B404:AB404" si="69">B61+B118+B168+B226+B289+B342+B402</f>
        <v>13658.5</v>
      </c>
      <c r="C404" s="63">
        <f t="shared" si="69"/>
        <v>46.340000000000011</v>
      </c>
      <c r="D404" s="63">
        <f t="shared" si="69"/>
        <v>3968</v>
      </c>
      <c r="E404" s="64">
        <f t="shared" si="69"/>
        <v>14214.717229399361</v>
      </c>
      <c r="F404" s="64">
        <f t="shared" si="69"/>
        <v>569.58462763940588</v>
      </c>
      <c r="G404" s="64">
        <f t="shared" si="69"/>
        <v>526.32588434485081</v>
      </c>
      <c r="H404" s="64">
        <f t="shared" si="69"/>
        <v>134.28006157923713</v>
      </c>
      <c r="I404" s="64">
        <f t="shared" si="69"/>
        <v>1921.321599757021</v>
      </c>
      <c r="J404" s="64">
        <f t="shared" si="69"/>
        <v>706.05068651442343</v>
      </c>
      <c r="K404" s="64">
        <f t="shared" si="69"/>
        <v>188.77422053384808</v>
      </c>
      <c r="L404" s="63">
        <f t="shared" si="69"/>
        <v>183.7587960217312</v>
      </c>
      <c r="M404" s="63">
        <f t="shared" si="69"/>
        <v>6845.8993358480448</v>
      </c>
      <c r="N404" s="63">
        <f t="shared" si="69"/>
        <v>15.358025073460638</v>
      </c>
      <c r="O404" s="63">
        <f t="shared" si="69"/>
        <v>13.005463740840435</v>
      </c>
      <c r="P404" s="63">
        <f t="shared" si="69"/>
        <v>185.68222159156335</v>
      </c>
      <c r="Q404" s="63">
        <f t="shared" si="69"/>
        <v>1332.5260124322451</v>
      </c>
      <c r="R404" s="63">
        <f t="shared" si="69"/>
        <v>31.48969035970833</v>
      </c>
      <c r="S404" s="63">
        <f t="shared" si="69"/>
        <v>2625.3841768561379</v>
      </c>
      <c r="T404" s="63">
        <f t="shared" si="69"/>
        <v>16987.576100941442</v>
      </c>
      <c r="U404" s="63">
        <f t="shared" si="69"/>
        <v>42.468940252353605</v>
      </c>
      <c r="V404" s="63">
        <f t="shared" si="69"/>
        <v>29540.847490724344</v>
      </c>
      <c r="W404" s="63">
        <f t="shared" si="69"/>
        <v>6338.5155568122336</v>
      </c>
      <c r="X404" s="63">
        <f t="shared" si="69"/>
        <v>2687.8280604236852</v>
      </c>
      <c r="Y404" s="63">
        <f t="shared" si="69"/>
        <v>10396.778132848749</v>
      </c>
      <c r="Z404" s="63">
        <f t="shared" si="69"/>
        <v>113.82440688070699</v>
      </c>
      <c r="AA404" s="65">
        <f t="shared" si="69"/>
        <v>68.497894938090539</v>
      </c>
      <c r="AB404" s="63">
        <f t="shared" si="69"/>
        <v>478.69536769270229</v>
      </c>
    </row>
    <row r="405" spans="1:28" x14ac:dyDescent="0.25">
      <c r="A405" s="66"/>
      <c r="B405" s="67"/>
      <c r="C405" s="67"/>
      <c r="D405" s="67"/>
      <c r="E405" s="68"/>
      <c r="F405" s="68"/>
      <c r="G405" s="68"/>
      <c r="H405" s="68"/>
      <c r="I405" s="68"/>
      <c r="J405" s="68"/>
      <c r="K405" s="68"/>
      <c r="L405" s="67"/>
      <c r="M405" s="67"/>
      <c r="N405" s="67"/>
      <c r="O405" s="67"/>
      <c r="P405" s="67"/>
      <c r="Q405" s="67"/>
      <c r="R405" s="67"/>
      <c r="S405" s="67"/>
      <c r="T405" s="67"/>
      <c r="U405" s="67"/>
      <c r="V405" s="67"/>
      <c r="W405" s="67"/>
      <c r="X405" s="67"/>
      <c r="Y405" s="67"/>
      <c r="Z405" s="67"/>
      <c r="AA405" s="67"/>
      <c r="AB405" s="67"/>
    </row>
    <row r="406" spans="1:28" x14ac:dyDescent="0.25">
      <c r="A406" s="69" t="s">
        <v>141</v>
      </c>
      <c r="B406" s="70">
        <f t="shared" ref="B406:Z406" si="70">B404/7</f>
        <v>1951.2142857142858</v>
      </c>
      <c r="C406" s="70">
        <f t="shared" si="70"/>
        <v>6.6200000000000019</v>
      </c>
      <c r="D406" s="70">
        <f t="shared" si="70"/>
        <v>566.85714285714289</v>
      </c>
      <c r="E406" s="69">
        <f t="shared" si="70"/>
        <v>2030.6738899141944</v>
      </c>
      <c r="F406" s="69">
        <f t="shared" si="70"/>
        <v>81.36923251991513</v>
      </c>
      <c r="G406" s="69">
        <f t="shared" si="70"/>
        <v>75.189412049264405</v>
      </c>
      <c r="H406" s="69">
        <f t="shared" si="70"/>
        <v>19.18286593989102</v>
      </c>
      <c r="I406" s="69">
        <f t="shared" si="70"/>
        <v>274.47451425100297</v>
      </c>
      <c r="J406" s="69"/>
      <c r="K406" s="69">
        <f>K404/7</f>
        <v>26.967745790549724</v>
      </c>
      <c r="L406" s="70">
        <f t="shared" si="70"/>
        <v>26.251256574533027</v>
      </c>
      <c r="M406" s="70">
        <f t="shared" si="70"/>
        <v>977.98561940686352</v>
      </c>
      <c r="N406" s="70">
        <f t="shared" si="70"/>
        <v>2.1940035819229484</v>
      </c>
      <c r="O406" s="70">
        <f t="shared" si="70"/>
        <v>1.8579233915486335</v>
      </c>
      <c r="P406" s="70">
        <f t="shared" si="70"/>
        <v>26.526031655937622</v>
      </c>
      <c r="Q406" s="70">
        <f t="shared" si="70"/>
        <v>190.36085891889215</v>
      </c>
      <c r="R406" s="70">
        <f t="shared" si="70"/>
        <v>4.4985271942440468</v>
      </c>
      <c r="S406" s="70">
        <f t="shared" si="70"/>
        <v>375.05488240801969</v>
      </c>
      <c r="T406" s="70">
        <f t="shared" si="70"/>
        <v>2426.7965858487773</v>
      </c>
      <c r="U406" s="70">
        <f t="shared" si="70"/>
        <v>6.0669914646219434</v>
      </c>
      <c r="V406" s="70">
        <f t="shared" si="70"/>
        <v>4220.1210701034779</v>
      </c>
      <c r="W406" s="70">
        <f t="shared" si="70"/>
        <v>905.50222240174764</v>
      </c>
      <c r="X406" s="70">
        <f t="shared" si="70"/>
        <v>383.97543720338359</v>
      </c>
      <c r="Y406" s="70">
        <f t="shared" si="70"/>
        <v>1485.2540189783927</v>
      </c>
      <c r="Z406" s="70">
        <f t="shared" si="70"/>
        <v>16.260629554386714</v>
      </c>
      <c r="AA406" s="70">
        <f>AA404/7</f>
        <v>9.7854135625843632</v>
      </c>
      <c r="AB406" s="70">
        <f>AB404/7</f>
        <v>68.385052527528899</v>
      </c>
    </row>
    <row r="407" spans="1:28" x14ac:dyDescent="0.25">
      <c r="A407" s="71" t="s">
        <v>142</v>
      </c>
      <c r="B407" s="67"/>
      <c r="C407" s="67"/>
      <c r="D407" s="67"/>
      <c r="E407" s="68"/>
      <c r="F407" s="68">
        <f>(F406*4)/E406*100</f>
        <v>16.028025558225572</v>
      </c>
      <c r="G407" s="68">
        <f>(G406*9)/E406*100</f>
        <v>33.324144846909597</v>
      </c>
      <c r="H407" s="68">
        <f>(H406*9)/E406*100</f>
        <v>8.5018965534793125</v>
      </c>
      <c r="I407" s="68">
        <f>I406*3.75/E406*100</f>
        <v>50.686593921033428</v>
      </c>
      <c r="J407" s="68"/>
      <c r="K407" s="68">
        <f>K406*3.75/E406*100</f>
        <v>4.9800732267668364</v>
      </c>
      <c r="L407" s="67"/>
      <c r="M407" s="67"/>
      <c r="N407" s="67"/>
      <c r="O407" s="67"/>
      <c r="P407" s="67"/>
      <c r="Q407" s="67"/>
      <c r="R407" s="67"/>
      <c r="S407" s="67"/>
      <c r="T407" s="67"/>
      <c r="U407" s="67"/>
      <c r="V407" s="67"/>
      <c r="W407" s="67"/>
      <c r="X407" s="67"/>
      <c r="Y407" s="67"/>
      <c r="Z407" s="67"/>
      <c r="AA407" s="9"/>
      <c r="AB407" s="67"/>
    </row>
    <row r="408" spans="1:28" x14ac:dyDescent="0.25">
      <c r="A408" s="68"/>
      <c r="B408" s="67"/>
      <c r="C408" s="67"/>
      <c r="D408" s="67"/>
      <c r="E408" s="68"/>
      <c r="F408" s="68"/>
      <c r="G408" s="68"/>
      <c r="H408" s="68"/>
      <c r="I408" s="68"/>
      <c r="J408" s="68"/>
      <c r="K408" s="68"/>
      <c r="L408" s="67"/>
      <c r="M408" s="67"/>
      <c r="N408" s="67"/>
      <c r="O408" s="67"/>
      <c r="P408" s="67"/>
      <c r="Q408" s="67"/>
      <c r="R408" s="67"/>
      <c r="S408" s="67"/>
      <c r="T408" s="67"/>
      <c r="U408" s="67"/>
      <c r="V408" s="67"/>
      <c r="W408" s="67"/>
      <c r="X408" s="67"/>
      <c r="Y408" s="67"/>
      <c r="Z408" s="67"/>
      <c r="AA408" s="9"/>
      <c r="AB408" s="67"/>
    </row>
    <row r="409" spans="1:28" x14ac:dyDescent="0.25">
      <c r="A409" s="68" t="s">
        <v>143</v>
      </c>
      <c r="B409" s="67"/>
      <c r="C409" s="67">
        <v>5</v>
      </c>
      <c r="D409" s="67">
        <v>400</v>
      </c>
      <c r="E409" s="68">
        <v>2000</v>
      </c>
      <c r="F409" s="68">
        <v>15</v>
      </c>
      <c r="G409" s="68">
        <v>35</v>
      </c>
      <c r="H409" s="68">
        <v>11</v>
      </c>
      <c r="I409" s="68">
        <v>50</v>
      </c>
      <c r="J409" s="68"/>
      <c r="K409" s="68">
        <v>5</v>
      </c>
      <c r="L409" s="67">
        <v>18</v>
      </c>
      <c r="M409" s="67">
        <v>600</v>
      </c>
      <c r="N409" s="67">
        <v>1</v>
      </c>
      <c r="O409" s="67">
        <v>1.3</v>
      </c>
      <c r="P409" s="67">
        <v>17</v>
      </c>
      <c r="Q409" s="67">
        <v>40</v>
      </c>
      <c r="R409" s="67">
        <v>1.5</v>
      </c>
      <c r="S409" s="67">
        <v>200</v>
      </c>
      <c r="T409" s="67">
        <v>1600</v>
      </c>
      <c r="U409" s="67">
        <v>5</v>
      </c>
      <c r="V409" s="67">
        <v>3500</v>
      </c>
      <c r="W409" s="67">
        <v>700</v>
      </c>
      <c r="X409" s="67">
        <v>300</v>
      </c>
      <c r="Y409" s="67">
        <v>550</v>
      </c>
      <c r="Z409" s="67">
        <v>14.8</v>
      </c>
      <c r="AA409" s="67">
        <v>9.5</v>
      </c>
      <c r="AB409" s="67">
        <v>75</v>
      </c>
    </row>
    <row r="410" spans="1:28" x14ac:dyDescent="0.25">
      <c r="A410" s="72" t="s">
        <v>144</v>
      </c>
      <c r="B410" s="73"/>
      <c r="C410" s="72">
        <f t="shared" ref="C410:D410" si="71">C406-C409</f>
        <v>1.6200000000000019</v>
      </c>
      <c r="D410" s="72">
        <f t="shared" si="71"/>
        <v>166.85714285714289</v>
      </c>
      <c r="E410" s="72">
        <f>E406-E409</f>
        <v>30.673889914194433</v>
      </c>
      <c r="F410" s="72">
        <f>F407-F409</f>
        <v>1.028025558225572</v>
      </c>
      <c r="G410" s="72">
        <f>G407-G409</f>
        <v>-1.6758551530904029</v>
      </c>
      <c r="H410" s="72">
        <f t="shared" ref="H410:I410" si="72">H407-H409</f>
        <v>-2.4981034465206875</v>
      </c>
      <c r="I410" s="72">
        <f t="shared" si="72"/>
        <v>0.68659392103342753</v>
      </c>
      <c r="J410" s="72"/>
      <c r="K410" s="72">
        <f>K407-K409</f>
        <v>-1.9926773233163608E-2</v>
      </c>
      <c r="L410" s="73">
        <f t="shared" ref="L410:Z410" si="73">L406-L409</f>
        <v>8.2512565745330271</v>
      </c>
      <c r="M410" s="73">
        <f t="shared" si="73"/>
        <v>377.98561940686352</v>
      </c>
      <c r="N410" s="73">
        <f t="shared" si="73"/>
        <v>1.1940035819229484</v>
      </c>
      <c r="O410" s="73">
        <f t="shared" si="73"/>
        <v>0.55792339154863346</v>
      </c>
      <c r="P410" s="73">
        <f t="shared" si="73"/>
        <v>9.5260316559376221</v>
      </c>
      <c r="Q410" s="73">
        <f t="shared" si="73"/>
        <v>150.36085891889215</v>
      </c>
      <c r="R410" s="73">
        <f t="shared" si="73"/>
        <v>2.9985271942440468</v>
      </c>
      <c r="S410" s="73">
        <f t="shared" si="73"/>
        <v>175.05488240801969</v>
      </c>
      <c r="T410" s="73">
        <f t="shared" si="73"/>
        <v>826.79658584877734</v>
      </c>
      <c r="U410" s="73">
        <f t="shared" si="73"/>
        <v>1.0669914646219434</v>
      </c>
      <c r="V410" s="73">
        <f t="shared" si="73"/>
        <v>720.1210701034779</v>
      </c>
      <c r="W410" s="73">
        <f t="shared" si="73"/>
        <v>205.50222240174764</v>
      </c>
      <c r="X410" s="73">
        <f t="shared" si="73"/>
        <v>83.975437203383592</v>
      </c>
      <c r="Y410" s="73">
        <f t="shared" si="73"/>
        <v>935.25401897839265</v>
      </c>
      <c r="Z410" s="73">
        <f t="shared" si="73"/>
        <v>1.4606295543867134</v>
      </c>
      <c r="AA410" s="73">
        <f>AA406-AA409</f>
        <v>0.28541356258436323</v>
      </c>
      <c r="AB410" s="73">
        <f>AB406-AB409</f>
        <v>-6.6149474724711013</v>
      </c>
    </row>
    <row r="411" spans="1:28" x14ac:dyDescent="0.25">
      <c r="A411" s="9"/>
      <c r="B411" s="10"/>
      <c r="C411" s="10"/>
      <c r="D411" s="74"/>
      <c r="E411" s="75"/>
      <c r="F411" s="75"/>
      <c r="G411" s="19"/>
      <c r="H411" s="75"/>
      <c r="I411" s="75"/>
      <c r="J411" s="75"/>
      <c r="K411" s="76"/>
      <c r="L411" s="77"/>
      <c r="M411" s="20"/>
      <c r="N411" s="20"/>
      <c r="O411" s="77"/>
      <c r="P411" s="76"/>
      <c r="Q411" s="76"/>
      <c r="R411" s="77"/>
      <c r="S411" s="77"/>
      <c r="T411" s="77"/>
      <c r="U411" s="77"/>
      <c r="V411" s="77"/>
      <c r="W411" s="77"/>
      <c r="X411" s="77"/>
      <c r="Y411" s="76"/>
      <c r="Z411" s="10"/>
      <c r="AA411" s="77"/>
    </row>
    <row r="412" spans="1:28" x14ac:dyDescent="0.25">
      <c r="A412" s="78"/>
      <c r="B412" s="79"/>
      <c r="C412" s="79"/>
      <c r="D412" s="80"/>
      <c r="E412" s="80"/>
      <c r="F412" s="11"/>
      <c r="G412" s="11"/>
      <c r="H412" s="11"/>
      <c r="I412" s="11"/>
      <c r="J412" s="11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</row>
    <row r="413" spans="1:28" x14ac:dyDescent="0.25">
      <c r="A413" s="78"/>
      <c r="B413" s="79"/>
      <c r="C413" s="81"/>
      <c r="D413" s="79"/>
      <c r="E413" s="81"/>
    </row>
    <row r="414" spans="1:28" x14ac:dyDescent="0.25">
      <c r="A414" s="81"/>
      <c r="B414" s="79"/>
      <c r="C414" s="81"/>
      <c r="D414" s="81"/>
      <c r="E414" s="81"/>
    </row>
    <row r="415" spans="1:28" x14ac:dyDescent="0.25">
      <c r="A415" s="81"/>
      <c r="B415" s="78"/>
      <c r="C415" s="81"/>
      <c r="D415" s="81"/>
      <c r="E415" s="81"/>
      <c r="F415" s="81"/>
    </row>
    <row r="416" spans="1:28" x14ac:dyDescent="0.25">
      <c r="A416" s="78"/>
      <c r="B416" s="78"/>
      <c r="C416" s="81"/>
      <c r="D416" s="81"/>
      <c r="E416" s="81"/>
      <c r="F416" s="81"/>
    </row>
    <row r="417" spans="1:6" x14ac:dyDescent="0.25">
      <c r="A417" s="78"/>
      <c r="B417" s="78"/>
      <c r="C417" s="81"/>
      <c r="D417" s="81"/>
      <c r="E417" s="81"/>
      <c r="F417" s="81"/>
    </row>
    <row r="418" spans="1:6" x14ac:dyDescent="0.25">
      <c r="A418" s="78"/>
      <c r="B418" s="78"/>
      <c r="C418" s="81"/>
      <c r="D418" s="81"/>
      <c r="E418" s="81"/>
      <c r="F418" s="81"/>
    </row>
    <row r="419" spans="1:6" x14ac:dyDescent="0.25">
      <c r="A419" s="78"/>
      <c r="B419" s="78"/>
      <c r="C419" s="81"/>
      <c r="D419" s="81"/>
      <c r="E419" s="81"/>
      <c r="F419" s="81"/>
    </row>
    <row r="420" spans="1:6" x14ac:dyDescent="0.25">
      <c r="A420" s="81"/>
      <c r="B420" s="81"/>
      <c r="C420" s="81"/>
      <c r="D420" s="81"/>
      <c r="E420" s="81"/>
      <c r="F420" s="81"/>
    </row>
    <row r="421" spans="1:6" x14ac:dyDescent="0.25">
      <c r="A421" s="82"/>
      <c r="B421" s="81"/>
      <c r="C421" s="81"/>
      <c r="D421" s="81"/>
      <c r="E421" s="81"/>
      <c r="F421" s="81"/>
    </row>
    <row r="422" spans="1:6" x14ac:dyDescent="0.25">
      <c r="A422" s="78"/>
      <c r="B422" s="81"/>
      <c r="C422" s="81"/>
      <c r="D422" s="81"/>
      <c r="E422" s="81"/>
      <c r="F422" s="81"/>
    </row>
    <row r="423" spans="1:6" x14ac:dyDescent="0.25">
      <c r="A423" s="78"/>
      <c r="B423" s="81"/>
      <c r="C423" s="81"/>
      <c r="D423" s="81"/>
      <c r="E423" s="81"/>
      <c r="F423" s="81"/>
    </row>
    <row r="424" spans="1:6" x14ac:dyDescent="0.25">
      <c r="A424" s="83"/>
      <c r="B424" s="84"/>
      <c r="C424" s="84"/>
      <c r="D424" s="78"/>
      <c r="E424" s="81"/>
      <c r="F424" s="81"/>
    </row>
    <row r="425" spans="1:6" x14ac:dyDescent="0.25">
      <c r="A425" s="81"/>
      <c r="B425" s="81"/>
      <c r="C425" s="81"/>
      <c r="D425" s="81"/>
      <c r="E425" s="81"/>
      <c r="F425" s="81"/>
    </row>
    <row r="426" spans="1:6" x14ac:dyDescent="0.25">
      <c r="A426" s="78"/>
      <c r="B426" s="78"/>
      <c r="C426" s="78"/>
      <c r="D426" s="81"/>
      <c r="E426" s="81"/>
      <c r="F426" s="81"/>
    </row>
    <row r="427" spans="1:6" x14ac:dyDescent="0.25">
      <c r="A427" s="78"/>
      <c r="B427" s="78"/>
      <c r="C427" s="78"/>
      <c r="D427" s="81"/>
      <c r="E427" s="81"/>
      <c r="F427" s="81"/>
    </row>
    <row r="428" spans="1:6" x14ac:dyDescent="0.25">
      <c r="A428" s="78"/>
      <c r="B428" s="78"/>
      <c r="C428" s="78"/>
      <c r="D428" s="81"/>
      <c r="E428" s="81"/>
      <c r="F428" s="81"/>
    </row>
    <row r="429" spans="1:6" x14ac:dyDescent="0.25">
      <c r="A429" s="78"/>
      <c r="B429" s="87"/>
      <c r="C429" s="78"/>
      <c r="D429" s="81"/>
      <c r="E429" s="81"/>
      <c r="F429" s="81"/>
    </row>
    <row r="430" spans="1:6" x14ac:dyDescent="0.25">
      <c r="A430" s="78"/>
      <c r="B430" s="78"/>
      <c r="C430" s="85"/>
      <c r="D430" s="81"/>
      <c r="E430" s="81"/>
      <c r="F430" s="81"/>
    </row>
    <row r="431" spans="1:6" x14ac:dyDescent="0.25">
      <c r="A431" s="78"/>
      <c r="B431" s="78"/>
      <c r="C431" s="85"/>
      <c r="D431" s="81"/>
      <c r="E431" s="81"/>
      <c r="F431" s="81"/>
    </row>
    <row r="432" spans="1:6" x14ac:dyDescent="0.25">
      <c r="A432" s="78"/>
      <c r="B432" s="78"/>
      <c r="C432" s="85"/>
      <c r="D432" s="78"/>
      <c r="E432" s="81"/>
      <c r="F432" s="81"/>
    </row>
    <row r="433" spans="1:6" x14ac:dyDescent="0.25">
      <c r="A433" s="81"/>
      <c r="B433" s="81"/>
      <c r="C433" s="81"/>
      <c r="D433" s="81"/>
      <c r="E433" s="81"/>
      <c r="F433" s="81"/>
    </row>
    <row r="434" spans="1:6" x14ac:dyDescent="0.25">
      <c r="A434" s="81"/>
      <c r="B434" s="81"/>
      <c r="C434" s="81"/>
      <c r="D434" s="81"/>
      <c r="E434" s="81"/>
      <c r="F434" s="81"/>
    </row>
    <row r="435" spans="1:6" x14ac:dyDescent="0.25">
      <c r="A435" s="81"/>
      <c r="B435" s="81"/>
      <c r="C435" s="81"/>
      <c r="D435" s="81"/>
      <c r="E435" s="81"/>
      <c r="F435" s="81"/>
    </row>
    <row r="436" spans="1:6" x14ac:dyDescent="0.25">
      <c r="A436" s="81"/>
      <c r="B436" s="81"/>
      <c r="C436" s="81"/>
      <c r="D436" s="81"/>
      <c r="E436" s="81"/>
      <c r="F436" s="81"/>
    </row>
    <row r="437" spans="1:6" x14ac:dyDescent="0.25">
      <c r="A437" s="81"/>
      <c r="B437" s="81"/>
      <c r="C437" s="81"/>
      <c r="D437" s="81"/>
      <c r="E437" s="81"/>
      <c r="F437" s="81"/>
    </row>
    <row r="438" spans="1:6" x14ac:dyDescent="0.25">
      <c r="A438" s="81"/>
      <c r="B438" s="81"/>
      <c r="C438" s="81"/>
      <c r="D438" s="81"/>
      <c r="E438" s="81"/>
      <c r="F438" s="81"/>
    </row>
    <row r="439" spans="1:6" x14ac:dyDescent="0.25">
      <c r="A439" s="81"/>
      <c r="B439" s="81"/>
      <c r="C439" s="81"/>
      <c r="D439" s="81"/>
      <c r="E439" s="81"/>
      <c r="F439" s="81"/>
    </row>
  </sheetData>
  <pageMargins left="0.7" right="0.7" top="0.75" bottom="0.75" header="0.3" footer="0.3"/>
  <ignoredErrors>
    <ignoredError sqref="J42 J93 J101 J138 J147 J20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AB329"/>
  <sheetViews>
    <sheetView zoomScale="90" zoomScaleNormal="90" workbookViewId="0">
      <pane ySplit="1" topLeftCell="A2" activePane="bottomLeft" state="frozen"/>
      <selection activeCell="B35" sqref="B35"/>
      <selection pane="bottomLeft" activeCell="A2" sqref="A2"/>
    </sheetView>
  </sheetViews>
  <sheetFormatPr defaultRowHeight="15" x14ac:dyDescent="0.25"/>
  <cols>
    <col min="1" max="1" width="9.140625" style="102" bestFit="1" customWidth="1"/>
    <col min="2" max="2" width="41.85546875" bestFit="1" customWidth="1"/>
    <col min="4" max="4" width="9.5703125" bestFit="1" customWidth="1"/>
    <col min="5" max="10" width="9.28515625" bestFit="1" customWidth="1"/>
    <col min="12" max="12" width="9.28515625" bestFit="1" customWidth="1"/>
    <col min="13" max="13" width="9.42578125" bestFit="1" customWidth="1"/>
    <col min="14" max="19" width="9.28515625" bestFit="1" customWidth="1"/>
    <col min="20" max="20" width="10.42578125" bestFit="1" customWidth="1"/>
    <col min="22" max="22" width="10" bestFit="1" customWidth="1"/>
    <col min="23" max="28" width="9.28515625" bestFit="1" customWidth="1"/>
  </cols>
  <sheetData>
    <row r="1" spans="1:28" ht="25.5" x14ac:dyDescent="0.25">
      <c r="A1" s="100"/>
      <c r="B1" s="2" t="s">
        <v>0</v>
      </c>
      <c r="C1" s="3" t="s">
        <v>1</v>
      </c>
      <c r="D1" s="3" t="s">
        <v>2</v>
      </c>
      <c r="E1" s="4" t="s">
        <v>3</v>
      </c>
      <c r="F1" s="5" t="s">
        <v>4</v>
      </c>
      <c r="G1" s="5" t="s">
        <v>5</v>
      </c>
      <c r="H1" s="6" t="s">
        <v>6</v>
      </c>
      <c r="I1" s="5" t="s">
        <v>7</v>
      </c>
      <c r="J1" s="5" t="s">
        <v>198</v>
      </c>
      <c r="K1" s="5" t="s">
        <v>8</v>
      </c>
      <c r="L1" s="3" t="s">
        <v>201</v>
      </c>
      <c r="M1" s="7" t="s">
        <v>9</v>
      </c>
      <c r="N1" s="8" t="s">
        <v>10</v>
      </c>
      <c r="O1" s="8" t="s">
        <v>11</v>
      </c>
      <c r="P1" s="7" t="s">
        <v>12</v>
      </c>
      <c r="Q1" s="3" t="s">
        <v>13</v>
      </c>
      <c r="R1" s="3" t="s">
        <v>14</v>
      </c>
      <c r="S1" s="7" t="s">
        <v>15</v>
      </c>
      <c r="T1" s="7" t="s">
        <v>16</v>
      </c>
      <c r="U1" s="7" t="s">
        <v>17</v>
      </c>
      <c r="V1" s="7" t="s">
        <v>18</v>
      </c>
      <c r="W1" s="7" t="s">
        <v>19</v>
      </c>
      <c r="X1" s="7" t="s">
        <v>20</v>
      </c>
      <c r="Y1" s="7" t="s">
        <v>21</v>
      </c>
      <c r="Z1" s="3" t="s">
        <v>22</v>
      </c>
      <c r="AA1" s="3" t="s">
        <v>23</v>
      </c>
      <c r="AB1" s="7" t="s">
        <v>24</v>
      </c>
    </row>
    <row r="2" spans="1:28" x14ac:dyDescent="0.25">
      <c r="A2" s="101" t="s">
        <v>25</v>
      </c>
      <c r="B2" s="10" t="s">
        <v>26</v>
      </c>
      <c r="C2" s="10"/>
      <c r="D2" s="10"/>
      <c r="E2" s="11"/>
      <c r="F2" s="11"/>
      <c r="G2" s="11"/>
      <c r="H2" s="11"/>
      <c r="I2" s="11"/>
      <c r="J2" s="11"/>
      <c r="K2" s="11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spans="1:28" x14ac:dyDescent="0.25">
      <c r="B3" s="89" t="s">
        <v>27</v>
      </c>
    </row>
    <row r="4" spans="1:28" s="102" customFormat="1" x14ac:dyDescent="0.25">
      <c r="A4" s="103" t="s">
        <v>29</v>
      </c>
      <c r="B4" s="104" t="s">
        <v>162</v>
      </c>
      <c r="C4" s="110"/>
      <c r="D4" s="110"/>
      <c r="E4" s="110">
        <f>(E5/$B5)*100</f>
        <v>297.26666666666665</v>
      </c>
      <c r="F4" s="110">
        <f t="shared" ref="F4:AB4" si="0">(F5/$B5)*100</f>
        <v>11.906666666666668</v>
      </c>
      <c r="G4" s="110">
        <f t="shared" si="0"/>
        <v>16.660000000000004</v>
      </c>
      <c r="H4" s="110">
        <f t="shared" si="0"/>
        <v>4.7533333333333339</v>
      </c>
      <c r="I4" s="110">
        <f t="shared" si="0"/>
        <v>26.6</v>
      </c>
      <c r="J4" s="110">
        <f t="shared" si="0"/>
        <v>3.3266666666666667</v>
      </c>
      <c r="K4" s="110">
        <f>(K5/$B5)*100</f>
        <v>1.3933333333333333</v>
      </c>
      <c r="L4" s="110">
        <f t="shared" si="0"/>
        <v>2.4066666666666667</v>
      </c>
      <c r="M4" s="110">
        <f t="shared" si="0"/>
        <v>5.2666666666666666</v>
      </c>
      <c r="N4" s="110">
        <f t="shared" si="0"/>
        <v>0.53333333333333333</v>
      </c>
      <c r="O4" s="110">
        <f t="shared" si="0"/>
        <v>9.3333333333333338E-2</v>
      </c>
      <c r="P4" s="110">
        <f t="shared" si="0"/>
        <v>4.246666666666667</v>
      </c>
      <c r="Q4" s="110">
        <f t="shared" si="0"/>
        <v>0.13333333333333336</v>
      </c>
      <c r="R4" s="110">
        <f t="shared" si="0"/>
        <v>0.26666666666666672</v>
      </c>
      <c r="S4" s="110">
        <f t="shared" si="0"/>
        <v>31.8</v>
      </c>
      <c r="T4" s="110">
        <f t="shared" si="0"/>
        <v>943.33333333333337</v>
      </c>
      <c r="U4" s="110">
        <f t="shared" si="0"/>
        <v>2.3583333333333334</v>
      </c>
      <c r="V4" s="110">
        <f t="shared" si="0"/>
        <v>246.26666666666662</v>
      </c>
      <c r="W4" s="110">
        <f t="shared" si="0"/>
        <v>49.133333333333326</v>
      </c>
      <c r="X4" s="110">
        <f t="shared" si="0"/>
        <v>39.4</v>
      </c>
      <c r="Y4" s="110">
        <f t="shared" si="0"/>
        <v>155.13333333333333</v>
      </c>
      <c r="Z4" s="110">
        <f t="shared" si="0"/>
        <v>1.46</v>
      </c>
      <c r="AA4" s="110">
        <f t="shared" si="0"/>
        <v>1.3666666666666665</v>
      </c>
      <c r="AB4" s="110">
        <f t="shared" si="0"/>
        <v>6.9333333333333327</v>
      </c>
    </row>
    <row r="5" spans="1:28" x14ac:dyDescent="0.25">
      <c r="B5" s="90">
        <v>150</v>
      </c>
      <c r="C5" s="99"/>
      <c r="D5" s="98"/>
      <c r="E5" s="99">
        <v>445.9</v>
      </c>
      <c r="F5" s="99">
        <v>17.860000000000003</v>
      </c>
      <c r="G5" s="99">
        <v>24.990000000000002</v>
      </c>
      <c r="H5" s="99">
        <v>7.1300000000000008</v>
      </c>
      <c r="I5" s="99">
        <v>39.9</v>
      </c>
      <c r="J5" s="99">
        <v>4.99</v>
      </c>
      <c r="K5" s="99">
        <v>2.09</v>
      </c>
      <c r="L5" s="99">
        <v>3.61</v>
      </c>
      <c r="M5" s="99">
        <v>7.9</v>
      </c>
      <c r="N5" s="99">
        <v>0.79999999999999993</v>
      </c>
      <c r="O5" s="99">
        <v>0.14000000000000001</v>
      </c>
      <c r="P5" s="99">
        <v>6.37</v>
      </c>
      <c r="Q5" s="99">
        <v>0.2</v>
      </c>
      <c r="R5" s="99">
        <v>0.4</v>
      </c>
      <c r="S5" s="99">
        <v>47.7</v>
      </c>
      <c r="T5" s="99">
        <v>1415</v>
      </c>
      <c r="U5" s="99">
        <f>(T5/1000)*2.5</f>
        <v>3.5375000000000001</v>
      </c>
      <c r="V5" s="99">
        <v>369.4</v>
      </c>
      <c r="W5" s="99">
        <v>73.699999999999989</v>
      </c>
      <c r="X5" s="99">
        <v>59.099999999999994</v>
      </c>
      <c r="Y5" s="99">
        <v>232.7</v>
      </c>
      <c r="Z5" s="99">
        <v>2.19</v>
      </c>
      <c r="AA5" s="99">
        <v>2.0499999999999998</v>
      </c>
      <c r="AB5" s="99">
        <v>10.399999999999999</v>
      </c>
    </row>
    <row r="6" spans="1:28" s="102" customFormat="1" x14ac:dyDescent="0.25">
      <c r="B6" s="104" t="s">
        <v>146</v>
      </c>
      <c r="C6" s="110"/>
      <c r="D6" s="110"/>
      <c r="E6" s="110">
        <f>(E7/$B7)*100</f>
        <v>95</v>
      </c>
      <c r="F6" s="110">
        <f t="shared" ref="F6:AB6" si="1">(F7/$B7)*100</f>
        <v>1.2</v>
      </c>
      <c r="G6" s="110">
        <f t="shared" si="1"/>
        <v>0.3</v>
      </c>
      <c r="H6" s="110">
        <f t="shared" si="1"/>
        <v>0.1</v>
      </c>
      <c r="I6" s="110">
        <f t="shared" si="1"/>
        <v>23.2</v>
      </c>
      <c r="J6" s="110">
        <f t="shared" si="1"/>
        <v>20.9</v>
      </c>
      <c r="K6" s="110">
        <f>(K7/$B7)*100</f>
        <v>0</v>
      </c>
      <c r="L6" s="110">
        <f t="shared" si="1"/>
        <v>1.1000000000000001</v>
      </c>
      <c r="M6" s="110">
        <f t="shared" si="1"/>
        <v>3</v>
      </c>
      <c r="N6" s="110">
        <f t="shared" si="1"/>
        <v>0.04</v>
      </c>
      <c r="O6" s="110">
        <f t="shared" si="1"/>
        <v>0.06</v>
      </c>
      <c r="P6" s="110">
        <f t="shared" si="1"/>
        <v>0.7</v>
      </c>
      <c r="Q6" s="110">
        <f t="shared" si="1"/>
        <v>11</v>
      </c>
      <c r="R6" s="110">
        <f t="shared" si="1"/>
        <v>0</v>
      </c>
      <c r="S6" s="110">
        <f t="shared" si="1"/>
        <v>14.000000000000002</v>
      </c>
      <c r="T6" s="110">
        <f t="shared" si="1"/>
        <v>1</v>
      </c>
      <c r="U6" s="110">
        <f t="shared" si="1"/>
        <v>2.5000000000000001E-3</v>
      </c>
      <c r="V6" s="110">
        <f t="shared" si="1"/>
        <v>400</v>
      </c>
      <c r="W6" s="110">
        <f t="shared" si="1"/>
        <v>6</v>
      </c>
      <c r="X6" s="110">
        <f t="shared" si="1"/>
        <v>34</v>
      </c>
      <c r="Y6" s="110">
        <f t="shared" si="1"/>
        <v>28.000000000000004</v>
      </c>
      <c r="Z6" s="110">
        <f t="shared" si="1"/>
        <v>0.3</v>
      </c>
      <c r="AA6" s="110">
        <f t="shared" si="1"/>
        <v>0.2</v>
      </c>
      <c r="AB6" s="110">
        <f t="shared" si="1"/>
        <v>1</v>
      </c>
    </row>
    <row r="7" spans="1:28" x14ac:dyDescent="0.25">
      <c r="B7" s="90">
        <v>100</v>
      </c>
      <c r="C7" s="99">
        <v>1</v>
      </c>
      <c r="D7" s="98">
        <f>B7</f>
        <v>100</v>
      </c>
      <c r="E7" s="99">
        <v>95</v>
      </c>
      <c r="F7" s="99">
        <v>1.2</v>
      </c>
      <c r="G7" s="99">
        <v>0.3</v>
      </c>
      <c r="H7" s="99">
        <v>0.1</v>
      </c>
      <c r="I7" s="99">
        <v>23.2</v>
      </c>
      <c r="J7" s="99">
        <v>20.9</v>
      </c>
      <c r="K7" s="99">
        <v>0</v>
      </c>
      <c r="L7" s="99">
        <v>1.1000000000000001</v>
      </c>
      <c r="M7" s="99">
        <v>3</v>
      </c>
      <c r="N7" s="99">
        <v>0.04</v>
      </c>
      <c r="O7" s="99">
        <v>0.06</v>
      </c>
      <c r="P7" s="99">
        <v>0.7</v>
      </c>
      <c r="Q7" s="99">
        <v>11</v>
      </c>
      <c r="R7" s="99">
        <v>0</v>
      </c>
      <c r="S7" s="99">
        <v>14</v>
      </c>
      <c r="T7" s="99">
        <v>1</v>
      </c>
      <c r="U7" s="99">
        <f>(T7/1000)*2.5</f>
        <v>2.5000000000000001E-3</v>
      </c>
      <c r="V7" s="99">
        <v>400</v>
      </c>
      <c r="W7" s="99">
        <v>6</v>
      </c>
      <c r="X7" s="99">
        <v>34</v>
      </c>
      <c r="Y7" s="99">
        <v>28</v>
      </c>
      <c r="Z7" s="99">
        <v>0.3</v>
      </c>
      <c r="AA7" s="99">
        <v>0.2</v>
      </c>
      <c r="AB7" s="99">
        <v>1</v>
      </c>
    </row>
    <row r="8" spans="1:28" s="105" customFormat="1" x14ac:dyDescent="0.25">
      <c r="A8" s="113" t="s">
        <v>34</v>
      </c>
      <c r="B8" s="113">
        <f>B7+B5</f>
        <v>250</v>
      </c>
      <c r="C8" s="113">
        <f t="shared" ref="C8:AB8" si="2">C7+C5</f>
        <v>1</v>
      </c>
      <c r="D8" s="113">
        <f t="shared" si="2"/>
        <v>100</v>
      </c>
      <c r="E8" s="113">
        <f t="shared" si="2"/>
        <v>540.9</v>
      </c>
      <c r="F8" s="113">
        <f t="shared" si="2"/>
        <v>19.060000000000002</v>
      </c>
      <c r="G8" s="113">
        <f t="shared" si="2"/>
        <v>25.290000000000003</v>
      </c>
      <c r="H8" s="113">
        <f t="shared" si="2"/>
        <v>7.23</v>
      </c>
      <c r="I8" s="113">
        <f t="shared" si="2"/>
        <v>63.099999999999994</v>
      </c>
      <c r="J8" s="113">
        <f t="shared" si="2"/>
        <v>25.89</v>
      </c>
      <c r="K8" s="113">
        <f t="shared" si="2"/>
        <v>2.09</v>
      </c>
      <c r="L8" s="113">
        <f t="shared" si="2"/>
        <v>4.71</v>
      </c>
      <c r="M8" s="113">
        <f t="shared" si="2"/>
        <v>10.9</v>
      </c>
      <c r="N8" s="113">
        <f t="shared" si="2"/>
        <v>0.84</v>
      </c>
      <c r="O8" s="113">
        <f t="shared" si="2"/>
        <v>0.2</v>
      </c>
      <c r="P8" s="113">
        <f t="shared" si="2"/>
        <v>7.07</v>
      </c>
      <c r="Q8" s="113">
        <f t="shared" si="2"/>
        <v>11.2</v>
      </c>
      <c r="R8" s="113">
        <f t="shared" si="2"/>
        <v>0.4</v>
      </c>
      <c r="S8" s="113">
        <f t="shared" si="2"/>
        <v>61.7</v>
      </c>
      <c r="T8" s="113">
        <f t="shared" si="2"/>
        <v>1416</v>
      </c>
      <c r="U8" s="113">
        <f t="shared" si="2"/>
        <v>3.54</v>
      </c>
      <c r="V8" s="113">
        <f t="shared" si="2"/>
        <v>769.4</v>
      </c>
      <c r="W8" s="113">
        <f t="shared" si="2"/>
        <v>79.699999999999989</v>
      </c>
      <c r="X8" s="113">
        <f t="shared" si="2"/>
        <v>93.1</v>
      </c>
      <c r="Y8" s="113">
        <f t="shared" si="2"/>
        <v>260.7</v>
      </c>
      <c r="Z8" s="113">
        <f t="shared" si="2"/>
        <v>2.4899999999999998</v>
      </c>
      <c r="AA8" s="113">
        <f t="shared" si="2"/>
        <v>2.25</v>
      </c>
      <c r="AB8" s="113">
        <f t="shared" si="2"/>
        <v>11.399999999999999</v>
      </c>
    </row>
    <row r="9" spans="1:28" x14ac:dyDescent="0.25">
      <c r="B9" s="89" t="s">
        <v>35</v>
      </c>
      <c r="C9" s="97"/>
      <c r="D9" s="97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</row>
    <row r="10" spans="1:28" s="102" customFormat="1" x14ac:dyDescent="0.25">
      <c r="A10" s="103" t="s">
        <v>29</v>
      </c>
      <c r="B10" s="104" t="s">
        <v>147</v>
      </c>
      <c r="C10" s="111"/>
      <c r="D10" s="111"/>
      <c r="E10" s="111">
        <f>(E11/$B11)*100</f>
        <v>23.159183673469393</v>
      </c>
      <c r="F10" s="111">
        <f t="shared" ref="F10:AB10" si="3">(F11/$B11)*100</f>
        <v>0.78040816326530604</v>
      </c>
      <c r="G10" s="111">
        <f t="shared" si="3"/>
        <v>0.9575510204081632</v>
      </c>
      <c r="H10" s="111">
        <f t="shared" si="3"/>
        <v>0.14285714285714285</v>
      </c>
      <c r="I10" s="111">
        <f t="shared" si="3"/>
        <v>3.0775510204081638</v>
      </c>
      <c r="J10" s="110">
        <f t="shared" si="3"/>
        <v>2.5910204081632653</v>
      </c>
      <c r="K10" s="110">
        <v>2.5910204081632653</v>
      </c>
      <c r="L10" s="111">
        <f t="shared" si="3"/>
        <v>0.72408163265306114</v>
      </c>
      <c r="M10" s="111">
        <f t="shared" si="3"/>
        <v>46.510204081632658</v>
      </c>
      <c r="N10" s="111">
        <f t="shared" si="3"/>
        <v>4.0816326530612249E-2</v>
      </c>
      <c r="O10" s="111">
        <f t="shared" si="3"/>
        <v>8.1632653061224497E-3</v>
      </c>
      <c r="P10" s="111">
        <f t="shared" si="3"/>
        <v>0.44897959183673469</v>
      </c>
      <c r="Q10" s="111">
        <f t="shared" si="3"/>
        <v>5.0204081632653068</v>
      </c>
      <c r="R10" s="111">
        <f t="shared" si="3"/>
        <v>8.1632653061224497E-2</v>
      </c>
      <c r="S10" s="111">
        <f t="shared" si="3"/>
        <v>8.6938775510204085</v>
      </c>
      <c r="T10" s="111">
        <f t="shared" si="3"/>
        <v>18.302040816326532</v>
      </c>
      <c r="U10" s="111">
        <f t="shared" si="3"/>
        <v>4.5755102040816328E-2</v>
      </c>
      <c r="V10" s="111">
        <f t="shared" si="3"/>
        <v>183.51020408163265</v>
      </c>
      <c r="W10" s="111">
        <f t="shared" si="3"/>
        <v>9.481632653061224</v>
      </c>
      <c r="X10" s="111">
        <f t="shared" si="3"/>
        <v>6.351020408163266</v>
      </c>
      <c r="Y10" s="111">
        <f t="shared" si="3"/>
        <v>18.538775510204083</v>
      </c>
      <c r="Z10" s="111">
        <f t="shared" si="3"/>
        <v>0.32816326530612239</v>
      </c>
      <c r="AA10" s="111">
        <f t="shared" si="3"/>
        <v>9.795918367346941E-2</v>
      </c>
      <c r="AB10" s="111">
        <f t="shared" si="3"/>
        <v>0.14693877551020407</v>
      </c>
    </row>
    <row r="11" spans="1:28" x14ac:dyDescent="0.25">
      <c r="B11" s="91">
        <v>245</v>
      </c>
      <c r="C11" s="106">
        <v>1</v>
      </c>
      <c r="D11" s="106">
        <v>80</v>
      </c>
      <c r="E11" s="106">
        <v>56.740000000000009</v>
      </c>
      <c r="F11" s="106">
        <v>1.9119999999999997</v>
      </c>
      <c r="G11" s="106">
        <v>2.3460000000000001</v>
      </c>
      <c r="H11" s="106">
        <v>0.35</v>
      </c>
      <c r="I11" s="106">
        <v>7.5400000000000009</v>
      </c>
      <c r="J11" s="106">
        <v>6.3480000000000008</v>
      </c>
      <c r="K11" s="106">
        <v>6.3480000000000008</v>
      </c>
      <c r="L11" s="106">
        <v>1.7739999999999998</v>
      </c>
      <c r="M11" s="106">
        <v>113.95</v>
      </c>
      <c r="N11" s="106">
        <v>0.1</v>
      </c>
      <c r="O11" s="106">
        <v>0.02</v>
      </c>
      <c r="P11" s="106">
        <v>1.1000000000000001</v>
      </c>
      <c r="Q11" s="106">
        <v>12.3</v>
      </c>
      <c r="R11" s="106">
        <v>0.2</v>
      </c>
      <c r="S11" s="106">
        <v>21.3</v>
      </c>
      <c r="T11" s="106">
        <v>44.84</v>
      </c>
      <c r="U11" s="106">
        <f>(T11/1000)*2.5</f>
        <v>0.11210000000000001</v>
      </c>
      <c r="V11" s="106">
        <v>449.6</v>
      </c>
      <c r="W11" s="106">
        <v>23.23</v>
      </c>
      <c r="X11" s="106">
        <v>15.560000000000002</v>
      </c>
      <c r="Y11" s="106">
        <v>45.42</v>
      </c>
      <c r="Z11" s="106">
        <v>0.80399999999999994</v>
      </c>
      <c r="AA11" s="106">
        <v>0.24000000000000005</v>
      </c>
      <c r="AB11" s="106">
        <v>0.36</v>
      </c>
    </row>
    <row r="12" spans="1:28" s="102" customFormat="1" x14ac:dyDescent="0.25">
      <c r="B12" s="104" t="s">
        <v>197</v>
      </c>
      <c r="C12" s="111"/>
      <c r="D12" s="111"/>
      <c r="E12" s="111">
        <f>(E13/$B13)*100</f>
        <v>244</v>
      </c>
      <c r="F12" s="111">
        <f t="shared" ref="F12:AB12" si="4">(F13/$B13)*100</f>
        <v>10.4</v>
      </c>
      <c r="G12" s="111">
        <f t="shared" si="4"/>
        <v>3.3000000000000003</v>
      </c>
      <c r="H12" s="111">
        <f t="shared" si="4"/>
        <v>0.8</v>
      </c>
      <c r="I12" s="111">
        <f t="shared" si="4"/>
        <v>46.1</v>
      </c>
      <c r="J12" s="110">
        <f t="shared" si="4"/>
        <v>2.6</v>
      </c>
      <c r="K12" s="110">
        <f>(K13/$B13)*100</f>
        <v>0</v>
      </c>
      <c r="L12" s="111">
        <f t="shared" si="4"/>
        <v>4.3999999999999995</v>
      </c>
      <c r="M12" s="111">
        <f t="shared" si="4"/>
        <v>0</v>
      </c>
      <c r="N12" s="111">
        <f t="shared" si="4"/>
        <v>0.3</v>
      </c>
      <c r="O12" s="111">
        <f t="shared" si="4"/>
        <v>8.7500000000000008E-2</v>
      </c>
      <c r="P12" s="111">
        <f t="shared" si="4"/>
        <v>4.0999999999999996</v>
      </c>
      <c r="Q12" s="111">
        <f t="shared" si="4"/>
        <v>0</v>
      </c>
      <c r="R12" s="111">
        <f t="shared" si="4"/>
        <v>0</v>
      </c>
      <c r="S12" s="111">
        <f t="shared" si="4"/>
        <v>57.000000000000007</v>
      </c>
      <c r="T12" s="111">
        <f t="shared" si="4"/>
        <v>425</v>
      </c>
      <c r="U12" s="111">
        <f t="shared" si="4"/>
        <v>1.0625</v>
      </c>
      <c r="V12" s="111">
        <f t="shared" si="4"/>
        <v>248</v>
      </c>
      <c r="W12" s="111">
        <f t="shared" si="4"/>
        <v>86.999999999999986</v>
      </c>
      <c r="X12" s="111">
        <f t="shared" si="4"/>
        <v>61</v>
      </c>
      <c r="Y12" s="111">
        <f t="shared" si="4"/>
        <v>197</v>
      </c>
      <c r="Z12" s="111">
        <f t="shared" si="4"/>
        <v>2.4</v>
      </c>
      <c r="AA12" s="111">
        <f t="shared" si="4"/>
        <v>1.7000000000000002</v>
      </c>
      <c r="AB12" s="111">
        <f t="shared" si="4"/>
        <v>6.9999999999999991</v>
      </c>
    </row>
    <row r="13" spans="1:28" x14ac:dyDescent="0.25">
      <c r="B13" s="91">
        <v>80</v>
      </c>
      <c r="C13" s="106"/>
      <c r="D13" s="106"/>
      <c r="E13" s="106">
        <v>195.2</v>
      </c>
      <c r="F13" s="106">
        <v>8.32</v>
      </c>
      <c r="G13" s="106">
        <v>2.64</v>
      </c>
      <c r="H13" s="106">
        <v>0.64</v>
      </c>
      <c r="I13" s="106">
        <v>36.880000000000003</v>
      </c>
      <c r="J13" s="106">
        <v>2.08</v>
      </c>
      <c r="K13" s="106">
        <v>0</v>
      </c>
      <c r="L13" s="106">
        <v>3.52</v>
      </c>
      <c r="M13" s="106">
        <v>0</v>
      </c>
      <c r="N13" s="106">
        <v>0.24</v>
      </c>
      <c r="O13" s="106">
        <v>7.0000000000000007E-2</v>
      </c>
      <c r="P13" s="106">
        <v>3.28</v>
      </c>
      <c r="Q13" s="106">
        <v>0</v>
      </c>
      <c r="R13" s="106">
        <v>0</v>
      </c>
      <c r="S13" s="106">
        <v>45.6</v>
      </c>
      <c r="T13" s="106">
        <v>340</v>
      </c>
      <c r="U13" s="121">
        <f>(T13/1000)*2.5</f>
        <v>0.85000000000000009</v>
      </c>
      <c r="V13" s="106">
        <v>198.4</v>
      </c>
      <c r="W13" s="106">
        <v>69.599999999999994</v>
      </c>
      <c r="X13" s="106">
        <v>48.8</v>
      </c>
      <c r="Y13" s="106">
        <v>157.6</v>
      </c>
      <c r="Z13" s="106">
        <v>1.92</v>
      </c>
      <c r="AA13" s="106">
        <v>1.36</v>
      </c>
      <c r="AB13" s="106">
        <v>5.6</v>
      </c>
    </row>
    <row r="14" spans="1:28" s="102" customFormat="1" x14ac:dyDescent="0.25">
      <c r="B14" s="104" t="s">
        <v>148</v>
      </c>
      <c r="C14" s="111"/>
      <c r="D14" s="111"/>
      <c r="E14" s="111">
        <f>(E15/$B15)*100</f>
        <v>1244.0000000000002</v>
      </c>
      <c r="F14" s="111">
        <f t="shared" ref="F14:AB14" si="5">(F15/$B15)*100</f>
        <v>1</v>
      </c>
      <c r="G14" s="111">
        <f t="shared" si="5"/>
        <v>137</v>
      </c>
      <c r="H14" s="111">
        <f t="shared" si="5"/>
        <v>32.5</v>
      </c>
      <c r="I14" s="111">
        <f t="shared" si="5"/>
        <v>1.6</v>
      </c>
      <c r="J14" s="110">
        <f t="shared" si="5"/>
        <v>1.6</v>
      </c>
      <c r="K14" s="110">
        <f>(K15/$B15)*100</f>
        <v>0</v>
      </c>
      <c r="L14" s="111">
        <f t="shared" si="5"/>
        <v>0</v>
      </c>
      <c r="M14" s="111">
        <f t="shared" si="5"/>
        <v>0</v>
      </c>
      <c r="N14" s="111">
        <f>(N15/$B15)*100</f>
        <v>0</v>
      </c>
      <c r="O14" s="111">
        <f t="shared" si="5"/>
        <v>0</v>
      </c>
      <c r="P14" s="111">
        <f t="shared" si="5"/>
        <v>0</v>
      </c>
      <c r="Q14" s="111">
        <f t="shared" si="5"/>
        <v>0</v>
      </c>
      <c r="R14" s="111">
        <f t="shared" si="5"/>
        <v>0</v>
      </c>
      <c r="S14" s="111">
        <f t="shared" si="5"/>
        <v>0</v>
      </c>
      <c r="T14" s="111">
        <f t="shared" si="5"/>
        <v>1600</v>
      </c>
      <c r="U14" s="111">
        <f t="shared" si="5"/>
        <v>4</v>
      </c>
      <c r="V14" s="111">
        <f t="shared" si="5"/>
        <v>0</v>
      </c>
      <c r="W14" s="111">
        <f t="shared" si="5"/>
        <v>0</v>
      </c>
      <c r="X14" s="111">
        <f t="shared" si="5"/>
        <v>0</v>
      </c>
      <c r="Y14" s="111">
        <f t="shared" si="5"/>
        <v>0</v>
      </c>
      <c r="Z14" s="111">
        <f t="shared" si="5"/>
        <v>0</v>
      </c>
      <c r="AA14" s="111">
        <f t="shared" si="5"/>
        <v>0</v>
      </c>
      <c r="AB14" s="111">
        <f t="shared" si="5"/>
        <v>0</v>
      </c>
    </row>
    <row r="15" spans="1:28" x14ac:dyDescent="0.25">
      <c r="B15" s="91">
        <v>10</v>
      </c>
      <c r="C15" s="106"/>
      <c r="D15" s="106"/>
      <c r="E15" s="106">
        <v>124.4</v>
      </c>
      <c r="F15" s="106">
        <v>0.1</v>
      </c>
      <c r="G15" s="106">
        <v>13.7</v>
      </c>
      <c r="H15" s="106">
        <v>3.25</v>
      </c>
      <c r="I15" s="106">
        <v>0.16</v>
      </c>
      <c r="J15" s="106">
        <v>0.16</v>
      </c>
      <c r="K15" s="106">
        <v>0</v>
      </c>
      <c r="L15" s="106">
        <v>0</v>
      </c>
      <c r="M15" s="106">
        <v>0</v>
      </c>
      <c r="N15" s="106">
        <v>0</v>
      </c>
      <c r="O15" s="106">
        <v>0</v>
      </c>
      <c r="P15" s="106">
        <v>0</v>
      </c>
      <c r="Q15" s="106">
        <v>0</v>
      </c>
      <c r="R15" s="106">
        <v>0</v>
      </c>
      <c r="S15" s="106">
        <v>0</v>
      </c>
      <c r="T15" s="106">
        <v>160</v>
      </c>
      <c r="U15" s="106">
        <f>(T15/1000)*2.5</f>
        <v>0.4</v>
      </c>
      <c r="V15" s="106">
        <v>0</v>
      </c>
      <c r="W15" s="106">
        <v>0</v>
      </c>
      <c r="X15" s="106">
        <v>0</v>
      </c>
      <c r="Y15" s="106">
        <v>0</v>
      </c>
      <c r="Z15" s="106">
        <v>0</v>
      </c>
      <c r="AA15" s="106">
        <v>0</v>
      </c>
      <c r="AB15" s="106">
        <v>0</v>
      </c>
    </row>
    <row r="16" spans="1:28" s="102" customFormat="1" x14ac:dyDescent="0.25">
      <c r="B16" s="104" t="s">
        <v>149</v>
      </c>
      <c r="C16" s="111"/>
      <c r="D16" s="111"/>
      <c r="E16" s="111">
        <f>(E17/$B17)*100</f>
        <v>412</v>
      </c>
      <c r="F16" s="111">
        <f t="shared" ref="F16:AB16" si="6">(F17/$B17)*100</f>
        <v>25.5</v>
      </c>
      <c r="G16" s="111">
        <f t="shared" si="6"/>
        <v>34.400000000000006</v>
      </c>
      <c r="H16" s="111">
        <f t="shared" si="6"/>
        <v>21.7</v>
      </c>
      <c r="I16" s="111">
        <f t="shared" si="6"/>
        <v>0.1</v>
      </c>
      <c r="J16" s="110">
        <f t="shared" si="6"/>
        <v>0.1</v>
      </c>
      <c r="K16" s="110">
        <f>(K17/$B17)*100</f>
        <v>0</v>
      </c>
      <c r="L16" s="111">
        <f t="shared" si="6"/>
        <v>0</v>
      </c>
      <c r="M16" s="111">
        <f t="shared" si="6"/>
        <v>363.00000000000006</v>
      </c>
      <c r="N16" s="111">
        <f t="shared" si="6"/>
        <v>3.3333333333333333E-2</v>
      </c>
      <c r="O16" s="111">
        <f t="shared" si="6"/>
        <v>0.4</v>
      </c>
      <c r="P16" s="111">
        <f t="shared" si="6"/>
        <v>0.1</v>
      </c>
      <c r="Q16" s="111">
        <f t="shared" si="6"/>
        <v>0</v>
      </c>
      <c r="R16" s="111">
        <f t="shared" si="6"/>
        <v>1.1000000000000001</v>
      </c>
      <c r="S16" s="111">
        <f t="shared" si="6"/>
        <v>33</v>
      </c>
      <c r="T16" s="111">
        <f t="shared" si="6"/>
        <v>670</v>
      </c>
      <c r="U16" s="111">
        <f t="shared" si="6"/>
        <v>1.675</v>
      </c>
      <c r="V16" s="111">
        <f t="shared" si="6"/>
        <v>77</v>
      </c>
      <c r="W16" s="111">
        <f t="shared" si="6"/>
        <v>720</v>
      </c>
      <c r="X16" s="111">
        <f t="shared" si="6"/>
        <v>25</v>
      </c>
      <c r="Y16" s="111">
        <f t="shared" si="6"/>
        <v>490.00000000000006</v>
      </c>
      <c r="Z16" s="111">
        <f t="shared" si="6"/>
        <v>0.3</v>
      </c>
      <c r="AA16" s="111">
        <f t="shared" si="6"/>
        <v>2.2999999999999998</v>
      </c>
      <c r="AB16" s="111">
        <f t="shared" si="6"/>
        <v>12.000000000000002</v>
      </c>
    </row>
    <row r="17" spans="1:28" x14ac:dyDescent="0.25">
      <c r="B17" s="91">
        <v>30</v>
      </c>
      <c r="C17" s="106"/>
      <c r="D17" s="106"/>
      <c r="E17" s="106">
        <v>123.6</v>
      </c>
      <c r="F17" s="106">
        <v>7.65</v>
      </c>
      <c r="G17" s="106">
        <v>10.32</v>
      </c>
      <c r="H17" s="106">
        <v>6.51</v>
      </c>
      <c r="I17" s="106">
        <v>0.03</v>
      </c>
      <c r="J17" s="106">
        <v>0.03</v>
      </c>
      <c r="K17" s="106">
        <v>0</v>
      </c>
      <c r="L17" s="106">
        <v>0</v>
      </c>
      <c r="M17" s="106">
        <v>108.9</v>
      </c>
      <c r="N17" s="106">
        <v>0.01</v>
      </c>
      <c r="O17" s="106">
        <v>0.12</v>
      </c>
      <c r="P17" s="106">
        <v>0.03</v>
      </c>
      <c r="Q17" s="106">
        <v>0</v>
      </c>
      <c r="R17" s="106">
        <v>0.33</v>
      </c>
      <c r="S17" s="106">
        <v>9.9</v>
      </c>
      <c r="T17" s="106">
        <v>201</v>
      </c>
      <c r="U17" s="106">
        <f>(T17/1000)*2.5</f>
        <v>0.50250000000000006</v>
      </c>
      <c r="V17" s="106">
        <v>23.1</v>
      </c>
      <c r="W17" s="106">
        <v>216</v>
      </c>
      <c r="X17" s="106">
        <v>7.5</v>
      </c>
      <c r="Y17" s="106">
        <v>147</v>
      </c>
      <c r="Z17" s="106">
        <v>0.09</v>
      </c>
      <c r="AA17" s="106">
        <v>0.69</v>
      </c>
      <c r="AB17" s="106">
        <v>3.6</v>
      </c>
    </row>
    <row r="18" spans="1:28" s="102" customFormat="1" x14ac:dyDescent="0.25">
      <c r="B18" s="104" t="s">
        <v>150</v>
      </c>
      <c r="C18" s="111"/>
      <c r="D18" s="111"/>
      <c r="E18" s="111">
        <f>(E19/$B19)*100</f>
        <v>16.666666666666664</v>
      </c>
      <c r="F18" s="111">
        <f t="shared" ref="F18:AB18" si="7">(F19/$B19)*100</f>
        <v>0.66666666666666674</v>
      </c>
      <c r="G18" s="111">
        <f t="shared" si="7"/>
        <v>0.33333333333333337</v>
      </c>
      <c r="H18" s="111">
        <f t="shared" si="7"/>
        <v>0.16666666666666669</v>
      </c>
      <c r="I18" s="111">
        <f t="shared" si="7"/>
        <v>3.1666666666666661</v>
      </c>
      <c r="J18" s="110">
        <f t="shared" si="7"/>
        <v>2.833333333333333</v>
      </c>
      <c r="K18" s="110">
        <f>(K19/$B19)*100</f>
        <v>0</v>
      </c>
      <c r="L18" s="111">
        <f t="shared" si="7"/>
        <v>1</v>
      </c>
      <c r="M18" s="111">
        <f t="shared" si="7"/>
        <v>93.333333333333329</v>
      </c>
      <c r="N18" s="111">
        <f t="shared" si="7"/>
        <v>8.3333333333333343E-2</v>
      </c>
      <c r="O18" s="111">
        <f t="shared" si="7"/>
        <v>1.6666666666666666E-2</v>
      </c>
      <c r="P18" s="111">
        <f t="shared" si="7"/>
        <v>1.1666666666666665</v>
      </c>
      <c r="Q18" s="111">
        <f t="shared" si="7"/>
        <v>17</v>
      </c>
      <c r="R18" s="111">
        <f t="shared" si="7"/>
        <v>0</v>
      </c>
      <c r="S18" s="111">
        <f t="shared" si="7"/>
        <v>21.666666666666668</v>
      </c>
      <c r="T18" s="111">
        <f t="shared" si="7"/>
        <v>8.3333333333333321</v>
      </c>
      <c r="U18" s="111">
        <f t="shared" si="7"/>
        <v>1.6666666666666666E-2</v>
      </c>
      <c r="V18" s="111">
        <f t="shared" si="7"/>
        <v>250</v>
      </c>
      <c r="W18" s="111">
        <f t="shared" si="7"/>
        <v>6.666666666666667</v>
      </c>
      <c r="X18" s="111">
        <f t="shared" si="7"/>
        <v>6.666666666666667</v>
      </c>
      <c r="Y18" s="111">
        <f t="shared" si="7"/>
        <v>23.333333333333332</v>
      </c>
      <c r="Z18" s="111">
        <f t="shared" si="7"/>
        <v>0.5</v>
      </c>
      <c r="AA18" s="111">
        <f t="shared" si="7"/>
        <v>0.16666666666666669</v>
      </c>
      <c r="AB18" s="111">
        <f t="shared" si="7"/>
        <v>0</v>
      </c>
    </row>
    <row r="19" spans="1:28" x14ac:dyDescent="0.25">
      <c r="B19" s="91">
        <v>60</v>
      </c>
      <c r="C19" s="106">
        <f>B19/80</f>
        <v>0.75</v>
      </c>
      <c r="D19" s="106">
        <f>B19</f>
        <v>60</v>
      </c>
      <c r="E19" s="106">
        <v>10</v>
      </c>
      <c r="F19" s="106">
        <v>0.4</v>
      </c>
      <c r="G19" s="106">
        <v>0.2</v>
      </c>
      <c r="H19" s="106">
        <v>0.1</v>
      </c>
      <c r="I19" s="106">
        <v>1.9</v>
      </c>
      <c r="J19" s="106">
        <v>1.7</v>
      </c>
      <c r="K19" s="106">
        <v>0</v>
      </c>
      <c r="L19" s="106">
        <v>0.6</v>
      </c>
      <c r="M19" s="106">
        <v>56</v>
      </c>
      <c r="N19" s="106">
        <v>0.05</v>
      </c>
      <c r="O19" s="106">
        <v>0.01</v>
      </c>
      <c r="P19" s="106">
        <v>0.7</v>
      </c>
      <c r="Q19" s="106">
        <v>10.199999999999999</v>
      </c>
      <c r="R19" s="106">
        <v>0</v>
      </c>
      <c r="S19" s="106">
        <v>13</v>
      </c>
      <c r="T19" s="106">
        <v>5</v>
      </c>
      <c r="U19" s="106">
        <v>0.01</v>
      </c>
      <c r="V19" s="106">
        <v>150</v>
      </c>
      <c r="W19" s="106">
        <v>4</v>
      </c>
      <c r="X19" s="106">
        <v>4</v>
      </c>
      <c r="Y19" s="106">
        <v>14</v>
      </c>
      <c r="Z19" s="106">
        <v>0.3</v>
      </c>
      <c r="AA19" s="106">
        <v>0.1</v>
      </c>
      <c r="AB19" s="106">
        <v>0</v>
      </c>
    </row>
    <row r="20" spans="1:28" x14ac:dyDescent="0.25">
      <c r="A20" s="113" t="s">
        <v>34</v>
      </c>
      <c r="B20" s="118">
        <f>B19+B17+B15+B13+B11</f>
        <v>425</v>
      </c>
      <c r="C20" s="118">
        <f t="shared" ref="C20:AB20" si="8">C19+C17+C15+C13+C11</f>
        <v>1.75</v>
      </c>
      <c r="D20" s="118">
        <f t="shared" si="8"/>
        <v>140</v>
      </c>
      <c r="E20" s="118">
        <f t="shared" si="8"/>
        <v>509.94</v>
      </c>
      <c r="F20" s="118">
        <f t="shared" si="8"/>
        <v>18.381999999999998</v>
      </c>
      <c r="G20" s="118">
        <f t="shared" si="8"/>
        <v>29.206</v>
      </c>
      <c r="H20" s="118">
        <f t="shared" si="8"/>
        <v>10.85</v>
      </c>
      <c r="I20" s="118">
        <f t="shared" si="8"/>
        <v>46.51</v>
      </c>
      <c r="J20" s="118">
        <f t="shared" si="8"/>
        <v>10.318000000000001</v>
      </c>
      <c r="K20" s="118">
        <f t="shared" si="8"/>
        <v>6.3480000000000008</v>
      </c>
      <c r="L20" s="118">
        <f t="shared" si="8"/>
        <v>5.8940000000000001</v>
      </c>
      <c r="M20" s="118">
        <f t="shared" si="8"/>
        <v>278.85000000000002</v>
      </c>
      <c r="N20" s="118">
        <f t="shared" si="8"/>
        <v>0.4</v>
      </c>
      <c r="O20" s="118">
        <f t="shared" si="8"/>
        <v>0.22</v>
      </c>
      <c r="P20" s="118">
        <f t="shared" si="8"/>
        <v>5.1099999999999994</v>
      </c>
      <c r="Q20" s="118">
        <f t="shared" si="8"/>
        <v>22.5</v>
      </c>
      <c r="R20" s="118">
        <f t="shared" si="8"/>
        <v>0.53</v>
      </c>
      <c r="S20" s="118">
        <f t="shared" si="8"/>
        <v>89.8</v>
      </c>
      <c r="T20" s="118">
        <f t="shared" si="8"/>
        <v>750.84</v>
      </c>
      <c r="U20" s="118">
        <f t="shared" si="8"/>
        <v>2.0796000000000001</v>
      </c>
      <c r="V20" s="118">
        <f t="shared" si="8"/>
        <v>821.1</v>
      </c>
      <c r="W20" s="118">
        <f t="shared" si="8"/>
        <v>312.83000000000004</v>
      </c>
      <c r="X20" s="118">
        <f t="shared" si="8"/>
        <v>75.86</v>
      </c>
      <c r="Y20" s="118">
        <f t="shared" si="8"/>
        <v>364.02000000000004</v>
      </c>
      <c r="Z20" s="118">
        <f t="shared" si="8"/>
        <v>3.1139999999999999</v>
      </c>
      <c r="AA20" s="118">
        <f t="shared" si="8"/>
        <v>2.39</v>
      </c>
      <c r="AB20" s="118">
        <f t="shared" si="8"/>
        <v>9.5599999999999987</v>
      </c>
    </row>
    <row r="21" spans="1:28" x14ac:dyDescent="0.25">
      <c r="B21" s="89" t="s">
        <v>151</v>
      </c>
      <c r="C21" s="97"/>
      <c r="D21" s="97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</row>
    <row r="22" spans="1:28" s="102" customFormat="1" x14ac:dyDescent="0.25">
      <c r="A22" s="103" t="s">
        <v>29</v>
      </c>
      <c r="B22" s="104" t="s">
        <v>152</v>
      </c>
      <c r="C22" s="111"/>
      <c r="D22" s="111"/>
      <c r="E22" s="111">
        <f>(E23/$B23)*100</f>
        <v>144.3467680608365</v>
      </c>
      <c r="F22" s="111">
        <f t="shared" ref="F22:AB22" si="9">(F23/$B23)*100</f>
        <v>6.0304182509505697</v>
      </c>
      <c r="G22" s="111">
        <f t="shared" si="9"/>
        <v>2.5300380228136885</v>
      </c>
      <c r="H22" s="111">
        <f t="shared" si="9"/>
        <v>0.61216730038022815</v>
      </c>
      <c r="I22" s="111">
        <f t="shared" si="9"/>
        <v>27.123954372623572</v>
      </c>
      <c r="J22" s="110">
        <f t="shared" si="9"/>
        <v>3.7726235741444856</v>
      </c>
      <c r="K22" s="110">
        <f>(K23/$B23)*100</f>
        <v>0</v>
      </c>
      <c r="L22" s="111">
        <f t="shared" si="9"/>
        <v>1.7802281368821293</v>
      </c>
      <c r="M22" s="111">
        <f t="shared" si="9"/>
        <v>196.53536121673005</v>
      </c>
      <c r="N22" s="111">
        <f t="shared" si="9"/>
        <v>0.11406844106463879</v>
      </c>
      <c r="O22" s="111">
        <f t="shared" si="9"/>
        <v>3.7262357414448666E-2</v>
      </c>
      <c r="P22" s="111">
        <f t="shared" si="9"/>
        <v>1.527756653992395</v>
      </c>
      <c r="Q22" s="111">
        <f t="shared" si="9"/>
        <v>25.019011406844104</v>
      </c>
      <c r="R22" s="111">
        <f t="shared" si="9"/>
        <v>0.15209125475285173</v>
      </c>
      <c r="S22" s="111">
        <f t="shared" si="9"/>
        <v>9.3536121673003798</v>
      </c>
      <c r="T22" s="111">
        <f t="shared" si="9"/>
        <v>191.35361216730038</v>
      </c>
      <c r="U22" s="111">
        <f t="shared" si="9"/>
        <v>0.47838403041825101</v>
      </c>
      <c r="V22" s="111">
        <f t="shared" si="9"/>
        <v>220.41825095057038</v>
      </c>
      <c r="W22" s="111">
        <f t="shared" si="9"/>
        <v>63.77946768060837</v>
      </c>
      <c r="X22" s="111">
        <f t="shared" si="9"/>
        <v>18.305703422053231</v>
      </c>
      <c r="Y22" s="111">
        <f t="shared" si="9"/>
        <v>75.717110266159693</v>
      </c>
      <c r="Z22" s="111">
        <f t="shared" si="9"/>
        <v>1.7095057034220533</v>
      </c>
      <c r="AA22" s="111">
        <f t="shared" si="9"/>
        <v>0.80152091254752833</v>
      </c>
      <c r="AB22" s="111">
        <f t="shared" si="9"/>
        <v>1.7794676806083649</v>
      </c>
    </row>
    <row r="23" spans="1:28" x14ac:dyDescent="0.25">
      <c r="B23" s="93">
        <v>263</v>
      </c>
      <c r="C23" s="108">
        <v>1.4</v>
      </c>
      <c r="D23" s="107">
        <f>C23*80</f>
        <v>112</v>
      </c>
      <c r="E23" s="107">
        <v>379.63200000000001</v>
      </c>
      <c r="F23" s="108">
        <v>15.86</v>
      </c>
      <c r="G23" s="108">
        <v>6.6540000000000008</v>
      </c>
      <c r="H23" s="108">
        <v>1.61</v>
      </c>
      <c r="I23" s="108">
        <v>71.335999999999999</v>
      </c>
      <c r="J23" s="108">
        <v>9.921999999999997</v>
      </c>
      <c r="K23" s="108">
        <v>0</v>
      </c>
      <c r="L23" s="108">
        <v>4.6820000000000004</v>
      </c>
      <c r="M23" s="108">
        <v>516.88800000000003</v>
      </c>
      <c r="N23" s="108">
        <v>0.3</v>
      </c>
      <c r="O23" s="108">
        <v>9.799999999999999E-2</v>
      </c>
      <c r="P23" s="108">
        <v>4.0179999999999989</v>
      </c>
      <c r="Q23" s="108">
        <v>65.8</v>
      </c>
      <c r="R23" s="108">
        <v>0.4</v>
      </c>
      <c r="S23" s="108">
        <v>24.6</v>
      </c>
      <c r="T23" s="108">
        <v>503.26</v>
      </c>
      <c r="U23" s="108">
        <f>(T23/1000)*2.5</f>
        <v>1.2581500000000001</v>
      </c>
      <c r="V23" s="108">
        <v>579.70000000000005</v>
      </c>
      <c r="W23" s="108">
        <v>167.74</v>
      </c>
      <c r="X23" s="108">
        <v>48.143999999999998</v>
      </c>
      <c r="Y23" s="108">
        <v>199.136</v>
      </c>
      <c r="Z23" s="108">
        <v>4.4960000000000004</v>
      </c>
      <c r="AA23" s="108">
        <v>2.1079999999999997</v>
      </c>
      <c r="AB23" s="108">
        <v>4.68</v>
      </c>
    </row>
    <row r="24" spans="1:28" s="102" customFormat="1" x14ac:dyDescent="0.25">
      <c r="B24" s="104" t="s">
        <v>153</v>
      </c>
      <c r="C24" s="111"/>
      <c r="D24" s="111"/>
      <c r="E24" s="111">
        <f>(E25/$B25)*100</f>
        <v>204.99999999999997</v>
      </c>
      <c r="F24" s="111">
        <f t="shared" ref="F24:AB24" si="10">(F25/$B25)*100</f>
        <v>2.9000000000000004</v>
      </c>
      <c r="G24" s="111">
        <f t="shared" si="10"/>
        <v>19.899999999999999</v>
      </c>
      <c r="H24" s="111">
        <f t="shared" si="10"/>
        <v>12.5</v>
      </c>
      <c r="I24" s="111">
        <f t="shared" si="10"/>
        <v>3.8</v>
      </c>
      <c r="J24" s="110">
        <f t="shared" si="10"/>
        <v>3.8</v>
      </c>
      <c r="K24" s="110">
        <f>(K25/$B25)*100</f>
        <v>0</v>
      </c>
      <c r="L24" s="111">
        <f t="shared" si="10"/>
        <v>0</v>
      </c>
      <c r="M24" s="111">
        <f t="shared" si="10"/>
        <v>348</v>
      </c>
      <c r="N24" s="111">
        <f t="shared" si="10"/>
        <v>3.3333333333333333E-2</v>
      </c>
      <c r="O24" s="111">
        <f t="shared" si="10"/>
        <v>0.16666666666666669</v>
      </c>
      <c r="P24" s="111">
        <f t="shared" si="10"/>
        <v>0.1</v>
      </c>
      <c r="Q24" s="111">
        <f t="shared" si="10"/>
        <v>0</v>
      </c>
      <c r="R24" s="111">
        <f t="shared" si="10"/>
        <v>0.2</v>
      </c>
      <c r="S24" s="111">
        <f t="shared" si="10"/>
        <v>12.000000000000002</v>
      </c>
      <c r="T24" s="111">
        <f t="shared" si="10"/>
        <v>41</v>
      </c>
      <c r="U24" s="111">
        <f t="shared" si="10"/>
        <v>0.10250000000000001</v>
      </c>
      <c r="V24" s="111">
        <f t="shared" si="10"/>
        <v>110.00000000000001</v>
      </c>
      <c r="W24" s="111">
        <f t="shared" si="10"/>
        <v>93</v>
      </c>
      <c r="X24" s="111">
        <f t="shared" si="10"/>
        <v>10</v>
      </c>
      <c r="Y24" s="111">
        <f t="shared" si="10"/>
        <v>81</v>
      </c>
      <c r="Z24" s="111">
        <f t="shared" si="10"/>
        <v>0.4</v>
      </c>
      <c r="AA24" s="111">
        <f t="shared" si="10"/>
        <v>0.5</v>
      </c>
      <c r="AB24" s="111">
        <f t="shared" si="10"/>
        <v>0</v>
      </c>
    </row>
    <row r="25" spans="1:28" x14ac:dyDescent="0.25">
      <c r="B25" s="93">
        <v>30</v>
      </c>
      <c r="C25" s="108"/>
      <c r="D25" s="107"/>
      <c r="E25" s="108">
        <v>61.5</v>
      </c>
      <c r="F25" s="108">
        <v>0.87</v>
      </c>
      <c r="G25" s="108">
        <v>5.97</v>
      </c>
      <c r="H25" s="108">
        <v>3.75</v>
      </c>
      <c r="I25" s="108">
        <v>1.1399999999999999</v>
      </c>
      <c r="J25" s="108">
        <v>1.1399999999999999</v>
      </c>
      <c r="K25" s="108">
        <v>0</v>
      </c>
      <c r="L25" s="108">
        <v>0</v>
      </c>
      <c r="M25" s="108">
        <v>104.4</v>
      </c>
      <c r="N25" s="108">
        <v>0.01</v>
      </c>
      <c r="O25" s="108">
        <v>0.05</v>
      </c>
      <c r="P25" s="108">
        <v>0.03</v>
      </c>
      <c r="Q25" s="108">
        <v>0</v>
      </c>
      <c r="R25" s="108">
        <v>0.06</v>
      </c>
      <c r="S25" s="108">
        <v>3.6</v>
      </c>
      <c r="T25" s="108">
        <v>12.3</v>
      </c>
      <c r="U25" s="108">
        <f>(T25/1000)*2.5</f>
        <v>3.075E-2</v>
      </c>
      <c r="V25" s="108">
        <v>33</v>
      </c>
      <c r="W25" s="108">
        <v>27.9</v>
      </c>
      <c r="X25" s="108">
        <v>3</v>
      </c>
      <c r="Y25" s="108">
        <v>24.3</v>
      </c>
      <c r="Z25" s="108">
        <v>0.12</v>
      </c>
      <c r="AA25" s="108">
        <v>0.15</v>
      </c>
      <c r="AB25" s="108">
        <v>0</v>
      </c>
    </row>
    <row r="26" spans="1:28" s="102" customFormat="1" x14ac:dyDescent="0.25">
      <c r="B26" s="104" t="s">
        <v>154</v>
      </c>
      <c r="C26" s="111"/>
      <c r="D26" s="111"/>
      <c r="E26" s="111">
        <f>(E27/$B27)*100</f>
        <v>102.49999999999999</v>
      </c>
      <c r="F26" s="111">
        <f t="shared" ref="F26:AA26" si="11">(F27/$B27)*100</f>
        <v>1.4500000000000002</v>
      </c>
      <c r="G26" s="111">
        <f t="shared" si="11"/>
        <v>9.9499999999999993</v>
      </c>
      <c r="H26" s="111">
        <f t="shared" si="11"/>
        <v>6.25</v>
      </c>
      <c r="I26" s="111">
        <f t="shared" si="11"/>
        <v>1.9</v>
      </c>
      <c r="J26" s="110">
        <f t="shared" si="11"/>
        <v>1.9</v>
      </c>
      <c r="K26" s="110">
        <f>(K27/$B27)*100</f>
        <v>0</v>
      </c>
      <c r="L26" s="111">
        <f t="shared" si="11"/>
        <v>0</v>
      </c>
      <c r="M26" s="111">
        <f t="shared" si="11"/>
        <v>174</v>
      </c>
      <c r="N26" s="111">
        <f t="shared" si="11"/>
        <v>1.6666666666666666E-2</v>
      </c>
      <c r="O26" s="111">
        <f t="shared" si="11"/>
        <v>8.3333333333333343E-2</v>
      </c>
      <c r="P26" s="111">
        <f t="shared" si="11"/>
        <v>0.05</v>
      </c>
      <c r="Q26" s="111">
        <f t="shared" si="11"/>
        <v>0</v>
      </c>
      <c r="R26" s="111">
        <f t="shared" si="11"/>
        <v>0.1</v>
      </c>
      <c r="S26" s="111">
        <f t="shared" si="11"/>
        <v>6.0000000000000009</v>
      </c>
      <c r="T26" s="111">
        <f t="shared" si="11"/>
        <v>20.5</v>
      </c>
      <c r="U26" s="111">
        <f t="shared" si="11"/>
        <v>5.1250000000000004E-2</v>
      </c>
      <c r="V26" s="111">
        <f t="shared" si="11"/>
        <v>55.000000000000007</v>
      </c>
      <c r="W26" s="111">
        <f t="shared" si="11"/>
        <v>46.5</v>
      </c>
      <c r="X26" s="111">
        <f t="shared" si="11"/>
        <v>5</v>
      </c>
      <c r="Y26" s="111">
        <f t="shared" si="11"/>
        <v>40.5</v>
      </c>
      <c r="Z26" s="111">
        <f t="shared" si="11"/>
        <v>0.2</v>
      </c>
      <c r="AA26" s="111">
        <f t="shared" si="11"/>
        <v>0.25</v>
      </c>
      <c r="AB26" s="111">
        <v>0</v>
      </c>
    </row>
    <row r="27" spans="1:28" x14ac:dyDescent="0.25">
      <c r="B27" s="93">
        <v>30</v>
      </c>
      <c r="C27" s="108"/>
      <c r="D27" s="107"/>
      <c r="E27" s="108">
        <v>30.75</v>
      </c>
      <c r="F27" s="108">
        <v>0.435</v>
      </c>
      <c r="G27" s="108">
        <v>2.9849999999999999</v>
      </c>
      <c r="H27" s="108">
        <v>1.875</v>
      </c>
      <c r="I27" s="108">
        <v>0.56999999999999995</v>
      </c>
      <c r="J27" s="108">
        <v>0.56999999999999995</v>
      </c>
      <c r="K27" s="108">
        <v>0</v>
      </c>
      <c r="L27" s="108">
        <v>0</v>
      </c>
      <c r="M27" s="108">
        <v>52.2</v>
      </c>
      <c r="N27" s="108">
        <v>5.0000000000000001E-3</v>
      </c>
      <c r="O27" s="108">
        <v>2.5000000000000001E-2</v>
      </c>
      <c r="P27" s="108">
        <v>1.4999999999999999E-2</v>
      </c>
      <c r="Q27" s="108">
        <v>0</v>
      </c>
      <c r="R27" s="108">
        <v>0.03</v>
      </c>
      <c r="S27" s="108">
        <v>1.8</v>
      </c>
      <c r="T27" s="108">
        <v>6.15</v>
      </c>
      <c r="U27" s="108">
        <f>(T27/1000)*2.5</f>
        <v>1.5375E-2</v>
      </c>
      <c r="V27" s="108">
        <v>16.5</v>
      </c>
      <c r="W27" s="108">
        <v>13.95</v>
      </c>
      <c r="X27" s="108">
        <v>1.5</v>
      </c>
      <c r="Y27" s="108">
        <v>12.15</v>
      </c>
      <c r="Z27" s="108">
        <v>0.06</v>
      </c>
      <c r="AA27" s="108">
        <v>7.4999999999999997E-2</v>
      </c>
      <c r="AB27" s="108">
        <v>0</v>
      </c>
    </row>
    <row r="28" spans="1:28" x14ac:dyDescent="0.25">
      <c r="A28" s="113" t="s">
        <v>34</v>
      </c>
      <c r="B28" s="118">
        <f>B23+B25+B27</f>
        <v>323</v>
      </c>
      <c r="C28" s="118">
        <f t="shared" ref="C28:AB28" si="12">C23+C25+C27</f>
        <v>1.4</v>
      </c>
      <c r="D28" s="118">
        <f t="shared" si="12"/>
        <v>112</v>
      </c>
      <c r="E28" s="118">
        <f t="shared" si="12"/>
        <v>471.88200000000001</v>
      </c>
      <c r="F28" s="118">
        <f t="shared" si="12"/>
        <v>17.164999999999999</v>
      </c>
      <c r="G28" s="118">
        <f t="shared" si="12"/>
        <v>15.609</v>
      </c>
      <c r="H28" s="118">
        <f>H23+H25+H27</f>
        <v>7.2350000000000003</v>
      </c>
      <c r="I28" s="118">
        <f t="shared" si="12"/>
        <v>73.045999999999992</v>
      </c>
      <c r="J28" s="118">
        <f t="shared" si="12"/>
        <v>11.631999999999998</v>
      </c>
      <c r="K28" s="118">
        <f t="shared" si="12"/>
        <v>0</v>
      </c>
      <c r="L28" s="118">
        <f t="shared" si="12"/>
        <v>4.6820000000000004</v>
      </c>
      <c r="M28" s="118">
        <f t="shared" si="12"/>
        <v>673.48800000000006</v>
      </c>
      <c r="N28" s="118">
        <f t="shared" si="12"/>
        <v>0.315</v>
      </c>
      <c r="O28" s="118">
        <f t="shared" si="12"/>
        <v>0.17299999999999999</v>
      </c>
      <c r="P28" s="118">
        <f t="shared" si="12"/>
        <v>4.0629999999999988</v>
      </c>
      <c r="Q28" s="118">
        <f t="shared" si="12"/>
        <v>65.8</v>
      </c>
      <c r="R28" s="118">
        <f t="shared" si="12"/>
        <v>0.49</v>
      </c>
      <c r="S28" s="118">
        <f t="shared" si="12"/>
        <v>30.000000000000004</v>
      </c>
      <c r="T28" s="118">
        <f t="shared" si="12"/>
        <v>521.70999999999992</v>
      </c>
      <c r="U28" s="118">
        <f t="shared" si="12"/>
        <v>1.3042750000000001</v>
      </c>
      <c r="V28" s="118">
        <f t="shared" si="12"/>
        <v>629.20000000000005</v>
      </c>
      <c r="W28" s="118">
        <f t="shared" si="12"/>
        <v>209.59</v>
      </c>
      <c r="X28" s="118">
        <f t="shared" si="12"/>
        <v>52.643999999999998</v>
      </c>
      <c r="Y28" s="118">
        <f t="shared" si="12"/>
        <v>235.58600000000001</v>
      </c>
      <c r="Z28" s="118">
        <f t="shared" si="12"/>
        <v>4.6760000000000002</v>
      </c>
      <c r="AA28" s="118">
        <f t="shared" si="12"/>
        <v>2.3329999999999997</v>
      </c>
      <c r="AB28" s="118">
        <f t="shared" si="12"/>
        <v>4.68</v>
      </c>
    </row>
    <row r="29" spans="1:28" x14ac:dyDescent="0.25">
      <c r="B29" s="89" t="s">
        <v>155</v>
      </c>
      <c r="C29" s="97"/>
      <c r="D29" s="97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</row>
    <row r="30" spans="1:28" s="102" customFormat="1" x14ac:dyDescent="0.25">
      <c r="B30" s="104" t="s">
        <v>156</v>
      </c>
      <c r="C30" s="104"/>
      <c r="D30" s="104"/>
      <c r="E30" s="111">
        <f>(E31/$B31)*100</f>
        <v>36</v>
      </c>
      <c r="F30" s="111">
        <f t="shared" ref="F30:AB30" si="13">(F31/$B31)*100</f>
        <v>0.5</v>
      </c>
      <c r="G30" s="111">
        <f t="shared" si="13"/>
        <v>0.1</v>
      </c>
      <c r="H30" s="111">
        <f t="shared" si="13"/>
        <v>0</v>
      </c>
      <c r="I30" s="111">
        <f t="shared" si="13"/>
        <v>8.7999999999999989</v>
      </c>
      <c r="J30" s="110">
        <f t="shared" si="13"/>
        <v>8.7999999999999989</v>
      </c>
      <c r="K30" s="110">
        <f>(K31/$B31)*100</f>
        <v>8.7999999999999989</v>
      </c>
      <c r="L30" s="111">
        <f t="shared" si="13"/>
        <v>0.1</v>
      </c>
      <c r="M30" s="111">
        <f t="shared" si="13"/>
        <v>3</v>
      </c>
      <c r="N30" s="111">
        <f t="shared" si="13"/>
        <v>7.9999999999999988E-2</v>
      </c>
      <c r="O30" s="111">
        <f t="shared" si="13"/>
        <v>1.9999999999999997E-2</v>
      </c>
      <c r="P30" s="111">
        <f t="shared" si="13"/>
        <v>0.2</v>
      </c>
      <c r="Q30" s="111">
        <f t="shared" si="13"/>
        <v>39</v>
      </c>
      <c r="R30" s="111">
        <f t="shared" si="13"/>
        <v>0</v>
      </c>
      <c r="S30" s="111">
        <f t="shared" si="13"/>
        <v>18</v>
      </c>
      <c r="T30" s="111">
        <f t="shared" si="13"/>
        <v>10</v>
      </c>
      <c r="U30" s="111">
        <f t="shared" si="13"/>
        <v>2.5000000000000001E-2</v>
      </c>
      <c r="V30" s="111">
        <f t="shared" si="13"/>
        <v>150</v>
      </c>
      <c r="W30" s="111">
        <f t="shared" si="13"/>
        <v>10</v>
      </c>
      <c r="X30" s="111">
        <f t="shared" si="13"/>
        <v>8</v>
      </c>
      <c r="Y30" s="111">
        <f t="shared" si="13"/>
        <v>13</v>
      </c>
      <c r="Z30" s="111">
        <f t="shared" si="13"/>
        <v>0.2</v>
      </c>
      <c r="AA30" s="111">
        <f t="shared" si="13"/>
        <v>0</v>
      </c>
      <c r="AB30" s="111">
        <f t="shared" si="13"/>
        <v>1</v>
      </c>
    </row>
    <row r="31" spans="1:28" x14ac:dyDescent="0.25">
      <c r="B31" s="94">
        <v>150</v>
      </c>
      <c r="C31" s="94">
        <v>1</v>
      </c>
      <c r="D31" s="94">
        <v>80</v>
      </c>
      <c r="E31" s="109">
        <v>54</v>
      </c>
      <c r="F31" s="109">
        <v>0.75</v>
      </c>
      <c r="G31" s="109">
        <v>0.15</v>
      </c>
      <c r="H31" s="109">
        <v>0</v>
      </c>
      <c r="I31" s="109">
        <v>13.2</v>
      </c>
      <c r="J31" s="109">
        <v>13.2</v>
      </c>
      <c r="K31" s="109">
        <v>13.2</v>
      </c>
      <c r="L31" s="109">
        <v>0.15</v>
      </c>
      <c r="M31" s="109">
        <v>4.5</v>
      </c>
      <c r="N31" s="109">
        <v>0.12</v>
      </c>
      <c r="O31" s="109">
        <v>0.03</v>
      </c>
      <c r="P31" s="109">
        <v>0.3</v>
      </c>
      <c r="Q31" s="109">
        <v>58.5</v>
      </c>
      <c r="R31" s="109">
        <v>0</v>
      </c>
      <c r="S31" s="109">
        <v>27</v>
      </c>
      <c r="T31" s="109">
        <v>15</v>
      </c>
      <c r="U31" s="109">
        <f>(T31/1000)*2.5</f>
        <v>3.7499999999999999E-2</v>
      </c>
      <c r="V31" s="109">
        <v>225</v>
      </c>
      <c r="W31" s="109">
        <v>15</v>
      </c>
      <c r="X31" s="109">
        <v>12</v>
      </c>
      <c r="Y31" s="109">
        <v>19.5</v>
      </c>
      <c r="Z31" s="109">
        <v>0.3</v>
      </c>
      <c r="AA31" s="109">
        <v>0</v>
      </c>
      <c r="AB31" s="109">
        <v>1.5</v>
      </c>
    </row>
    <row r="32" spans="1:28" s="102" customFormat="1" x14ac:dyDescent="0.25">
      <c r="B32" s="104" t="s">
        <v>196</v>
      </c>
      <c r="C32" s="112"/>
      <c r="D32" s="104"/>
      <c r="E32" s="111">
        <f>(E33/$B33)*100</f>
        <v>254.99999999999997</v>
      </c>
      <c r="F32" s="111">
        <f t="shared" ref="F32:AB32" si="14">(F33/$B33)*100</f>
        <v>11.200000000000001</v>
      </c>
      <c r="G32" s="111">
        <f t="shared" si="14"/>
        <v>2.9</v>
      </c>
      <c r="H32" s="111">
        <f t="shared" si="14"/>
        <v>0.53749999999999998</v>
      </c>
      <c r="I32" s="111">
        <f t="shared" si="14"/>
        <v>49.2</v>
      </c>
      <c r="J32" s="110">
        <f t="shared" si="14"/>
        <v>3.2</v>
      </c>
      <c r="K32" s="110">
        <f>(K33/$B33)*100</f>
        <v>0</v>
      </c>
      <c r="L32" s="111">
        <f t="shared" si="14"/>
        <v>5.8999999999999995</v>
      </c>
      <c r="M32" s="111">
        <f t="shared" si="14"/>
        <v>0</v>
      </c>
      <c r="N32" s="111">
        <f t="shared" si="14"/>
        <v>0.25</v>
      </c>
      <c r="O32" s="111">
        <f t="shared" si="14"/>
        <v>6.25E-2</v>
      </c>
      <c r="P32" s="111">
        <f t="shared" si="14"/>
        <v>4.5</v>
      </c>
      <c r="Q32" s="111">
        <f t="shared" si="14"/>
        <v>0</v>
      </c>
      <c r="R32" s="111">
        <f t="shared" si="14"/>
        <v>0.70000000000000007</v>
      </c>
      <c r="S32" s="111">
        <f t="shared" si="14"/>
        <v>46</v>
      </c>
      <c r="T32" s="111">
        <f t="shared" si="14"/>
        <v>520</v>
      </c>
      <c r="U32" s="111">
        <f t="shared" si="14"/>
        <v>1.3</v>
      </c>
      <c r="V32" s="111">
        <f t="shared" si="14"/>
        <v>296</v>
      </c>
      <c r="W32" s="111">
        <f t="shared" si="14"/>
        <v>124</v>
      </c>
      <c r="X32" s="111">
        <f t="shared" si="14"/>
        <v>77</v>
      </c>
      <c r="Y32" s="111">
        <f t="shared" si="14"/>
        <v>237</v>
      </c>
      <c r="Z32" s="111">
        <f t="shared" si="14"/>
        <v>2.8125</v>
      </c>
      <c r="AA32" s="111">
        <f t="shared" si="14"/>
        <v>1.9</v>
      </c>
      <c r="AB32" s="111">
        <f t="shared" si="14"/>
        <v>11.000000000000002</v>
      </c>
    </row>
    <row r="33" spans="1:28" x14ac:dyDescent="0.25">
      <c r="B33" s="94">
        <v>80</v>
      </c>
      <c r="C33" s="96"/>
      <c r="D33" s="94"/>
      <c r="E33" s="109">
        <v>204</v>
      </c>
      <c r="F33" s="109">
        <v>8.9600000000000009</v>
      </c>
      <c r="G33" s="109">
        <v>2.3199999999999998</v>
      </c>
      <c r="H33" s="109">
        <v>0.43</v>
      </c>
      <c r="I33" s="109">
        <v>39.36</v>
      </c>
      <c r="J33" s="109">
        <v>2.56</v>
      </c>
      <c r="K33" s="109">
        <v>0</v>
      </c>
      <c r="L33" s="109">
        <v>4.72</v>
      </c>
      <c r="M33" s="109">
        <v>0</v>
      </c>
      <c r="N33" s="109">
        <v>0.2</v>
      </c>
      <c r="O33" s="109">
        <v>0.05</v>
      </c>
      <c r="P33" s="109">
        <v>3.6</v>
      </c>
      <c r="Q33" s="109">
        <v>0</v>
      </c>
      <c r="R33" s="109">
        <v>0.56000000000000005</v>
      </c>
      <c r="S33" s="109">
        <v>36.799999999999997</v>
      </c>
      <c r="T33" s="109">
        <v>416</v>
      </c>
      <c r="U33" s="109">
        <f>(T33/1000)*2.5</f>
        <v>1.04</v>
      </c>
      <c r="V33" s="109">
        <v>236.8</v>
      </c>
      <c r="W33" s="109">
        <v>99.2</v>
      </c>
      <c r="X33" s="109">
        <v>61.6</v>
      </c>
      <c r="Y33" s="109">
        <v>189.6</v>
      </c>
      <c r="Z33" s="109">
        <v>2.25</v>
      </c>
      <c r="AA33" s="109">
        <v>1.52</v>
      </c>
      <c r="AB33" s="109">
        <v>8.8000000000000007</v>
      </c>
    </row>
    <row r="34" spans="1:28" s="102" customFormat="1" x14ac:dyDescent="0.25">
      <c r="B34" s="104" t="s">
        <v>157</v>
      </c>
      <c r="C34" s="112"/>
      <c r="D34" s="104"/>
      <c r="E34" s="111">
        <f>(E35/$B35)*100</f>
        <v>123</v>
      </c>
      <c r="F34" s="111">
        <f t="shared" ref="F34:AB34" si="15">(F35/$B35)*100</f>
        <v>0.5</v>
      </c>
      <c r="G34" s="111">
        <f t="shared" si="15"/>
        <v>0.1</v>
      </c>
      <c r="H34" s="111">
        <f t="shared" si="15"/>
        <v>0</v>
      </c>
      <c r="I34" s="111">
        <f t="shared" si="15"/>
        <v>31.900000000000002</v>
      </c>
      <c r="J34" s="110">
        <f t="shared" si="15"/>
        <v>31.900000000000002</v>
      </c>
      <c r="K34" s="110">
        <f>(K35/$B35)*100</f>
        <v>29.500000000000004</v>
      </c>
      <c r="L34" s="111">
        <f t="shared" si="15"/>
        <v>0.8</v>
      </c>
      <c r="M34" s="111">
        <f t="shared" si="15"/>
        <v>0</v>
      </c>
      <c r="N34" s="111">
        <f t="shared" si="15"/>
        <v>0</v>
      </c>
      <c r="O34" s="111">
        <f t="shared" si="15"/>
        <v>0</v>
      </c>
      <c r="P34" s="111">
        <f t="shared" si="15"/>
        <v>0</v>
      </c>
      <c r="Q34" s="111">
        <f t="shared" si="15"/>
        <v>26</v>
      </c>
      <c r="R34" s="111">
        <f t="shared" si="15"/>
        <v>0</v>
      </c>
      <c r="S34" s="111">
        <f t="shared" si="15"/>
        <v>0</v>
      </c>
      <c r="T34" s="111">
        <f t="shared" si="15"/>
        <v>20</v>
      </c>
      <c r="U34" s="111">
        <f t="shared" si="15"/>
        <v>0.05</v>
      </c>
      <c r="V34" s="111">
        <f t="shared" si="15"/>
        <v>120</v>
      </c>
      <c r="W34" s="111">
        <f t="shared" si="15"/>
        <v>19</v>
      </c>
      <c r="X34" s="111">
        <f t="shared" si="15"/>
        <v>6.9999999999999991</v>
      </c>
      <c r="Y34" s="111">
        <f t="shared" si="15"/>
        <v>15</v>
      </c>
      <c r="Z34" s="111">
        <f t="shared" si="15"/>
        <v>0.4</v>
      </c>
      <c r="AA34" s="111">
        <f t="shared" si="15"/>
        <v>0</v>
      </c>
      <c r="AB34" s="111">
        <f t="shared" si="15"/>
        <v>0</v>
      </c>
    </row>
    <row r="35" spans="1:28" x14ac:dyDescent="0.25">
      <c r="B35" s="94">
        <v>20</v>
      </c>
      <c r="C35" s="96"/>
      <c r="D35" s="94"/>
      <c r="E35" s="109">
        <v>24.6</v>
      </c>
      <c r="F35" s="109">
        <v>0.1</v>
      </c>
      <c r="G35" s="109">
        <v>0.02</v>
      </c>
      <c r="H35" s="109">
        <v>0</v>
      </c>
      <c r="I35" s="109">
        <v>6.38</v>
      </c>
      <c r="J35" s="109">
        <v>6.38</v>
      </c>
      <c r="K35" s="109">
        <v>5.9</v>
      </c>
      <c r="L35" s="109">
        <v>0.16</v>
      </c>
      <c r="M35" s="109">
        <v>0</v>
      </c>
      <c r="N35" s="109">
        <v>0</v>
      </c>
      <c r="O35" s="109">
        <v>0</v>
      </c>
      <c r="P35" s="109">
        <v>0</v>
      </c>
      <c r="Q35" s="109">
        <v>5.2</v>
      </c>
      <c r="R35" s="109">
        <v>0</v>
      </c>
      <c r="S35" s="109">
        <v>0</v>
      </c>
      <c r="T35" s="109">
        <v>4</v>
      </c>
      <c r="U35" s="109">
        <f>(T35/1000)*2.5</f>
        <v>0.01</v>
      </c>
      <c r="V35" s="109">
        <v>24</v>
      </c>
      <c r="W35" s="109">
        <v>3.8</v>
      </c>
      <c r="X35" s="109">
        <v>1.4</v>
      </c>
      <c r="Y35" s="109">
        <v>3</v>
      </c>
      <c r="Z35" s="109">
        <v>0.08</v>
      </c>
      <c r="AA35" s="109">
        <v>0</v>
      </c>
      <c r="AB35" s="109">
        <v>0</v>
      </c>
    </row>
    <row r="36" spans="1:28" s="102" customFormat="1" x14ac:dyDescent="0.25">
      <c r="B36" s="104" t="s">
        <v>158</v>
      </c>
      <c r="C36" s="112"/>
      <c r="D36" s="104"/>
      <c r="E36" s="111">
        <v>0</v>
      </c>
      <c r="F36" s="111">
        <v>0</v>
      </c>
      <c r="G36" s="111">
        <v>0</v>
      </c>
      <c r="H36" s="111">
        <v>0</v>
      </c>
      <c r="I36" s="111">
        <v>0</v>
      </c>
      <c r="J36" s="111">
        <v>0</v>
      </c>
      <c r="K36" s="110">
        <f>(K37/$B37)*100</f>
        <v>0</v>
      </c>
      <c r="L36" s="111">
        <v>0</v>
      </c>
      <c r="M36" s="111">
        <v>0</v>
      </c>
      <c r="N36" s="111">
        <v>0</v>
      </c>
      <c r="O36" s="111">
        <v>0</v>
      </c>
      <c r="P36" s="111">
        <v>0</v>
      </c>
      <c r="Q36" s="111">
        <v>0</v>
      </c>
      <c r="R36" s="111">
        <v>0</v>
      </c>
      <c r="S36" s="111">
        <v>5</v>
      </c>
      <c r="T36" s="111">
        <v>0</v>
      </c>
      <c r="U36" s="111">
        <v>0</v>
      </c>
      <c r="V36" s="111">
        <v>35</v>
      </c>
      <c r="W36" s="111">
        <v>0</v>
      </c>
      <c r="X36" s="111">
        <v>2</v>
      </c>
      <c r="Y36" s="111">
        <v>3</v>
      </c>
      <c r="Z36" s="111">
        <v>0</v>
      </c>
      <c r="AA36" s="111">
        <v>0</v>
      </c>
      <c r="AB36" s="111">
        <v>0</v>
      </c>
    </row>
    <row r="37" spans="1:28" x14ac:dyDescent="0.25">
      <c r="B37" s="94">
        <v>330</v>
      </c>
      <c r="C37" s="96"/>
      <c r="D37" s="94"/>
      <c r="E37" s="109">
        <v>0</v>
      </c>
      <c r="F37" s="109">
        <v>0</v>
      </c>
      <c r="G37" s="109">
        <v>0</v>
      </c>
      <c r="H37" s="109">
        <v>0</v>
      </c>
      <c r="I37" s="109">
        <v>0</v>
      </c>
      <c r="J37" s="109">
        <v>0</v>
      </c>
      <c r="K37" s="109">
        <v>0</v>
      </c>
      <c r="L37" s="109">
        <v>0</v>
      </c>
      <c r="M37" s="109">
        <v>0</v>
      </c>
      <c r="N37" s="109">
        <v>0</v>
      </c>
      <c r="O37" s="109">
        <v>0</v>
      </c>
      <c r="P37" s="109">
        <v>0</v>
      </c>
      <c r="Q37" s="109">
        <v>0</v>
      </c>
      <c r="R37" s="109">
        <v>0</v>
      </c>
      <c r="S37" s="109">
        <v>16.5</v>
      </c>
      <c r="T37" s="109">
        <v>0</v>
      </c>
      <c r="U37" s="109">
        <v>0</v>
      </c>
      <c r="V37" s="109">
        <v>115.5</v>
      </c>
      <c r="W37" s="109">
        <v>0</v>
      </c>
      <c r="X37" s="109">
        <v>6.6</v>
      </c>
      <c r="Y37" s="109">
        <v>9.9</v>
      </c>
      <c r="Z37" s="109">
        <v>0</v>
      </c>
      <c r="AA37" s="109">
        <v>0</v>
      </c>
      <c r="AB37" s="109">
        <v>0</v>
      </c>
    </row>
    <row r="38" spans="1:28" s="102" customFormat="1" x14ac:dyDescent="0.25">
      <c r="B38" s="104" t="s">
        <v>159</v>
      </c>
      <c r="C38" s="112"/>
      <c r="D38" s="104"/>
      <c r="E38" s="111">
        <v>100</v>
      </c>
      <c r="F38" s="111">
        <v>14.6</v>
      </c>
      <c r="G38" s="111">
        <v>0</v>
      </c>
      <c r="H38" s="111">
        <v>0</v>
      </c>
      <c r="I38" s="111">
        <v>11</v>
      </c>
      <c r="J38" s="111">
        <v>0</v>
      </c>
      <c r="K38" s="110">
        <f>(K39/$B39)*100</f>
        <v>0</v>
      </c>
      <c r="L38" s="111">
        <v>0</v>
      </c>
      <c r="M38" s="111">
        <v>0</v>
      </c>
      <c r="N38" s="111">
        <v>0.04</v>
      </c>
      <c r="O38" s="111">
        <v>0.21</v>
      </c>
      <c r="P38" s="111">
        <v>24.8</v>
      </c>
      <c r="Q38" s="111">
        <v>0</v>
      </c>
      <c r="R38" s="111">
        <v>0</v>
      </c>
      <c r="S38" s="111">
        <v>11</v>
      </c>
      <c r="T38" s="111">
        <v>81</v>
      </c>
      <c r="U38" s="111">
        <v>0.20250000000000001</v>
      </c>
      <c r="V38" s="111">
        <v>3780</v>
      </c>
      <c r="W38" s="111">
        <v>140</v>
      </c>
      <c r="X38" s="111">
        <v>330</v>
      </c>
      <c r="Y38" s="111">
        <v>310</v>
      </c>
      <c r="Z38" s="111">
        <v>4.5999999999999996</v>
      </c>
      <c r="AA38" s="111">
        <v>1.1000000000000001</v>
      </c>
      <c r="AB38" s="111">
        <v>9</v>
      </c>
    </row>
    <row r="39" spans="1:28" x14ac:dyDescent="0.25">
      <c r="B39" s="94">
        <v>6</v>
      </c>
      <c r="C39" s="96"/>
      <c r="D39" s="94"/>
      <c r="E39" s="109">
        <v>6</v>
      </c>
      <c r="F39" s="109">
        <v>0.87599999999999989</v>
      </c>
      <c r="G39" s="109">
        <v>0</v>
      </c>
      <c r="H39" s="109">
        <v>0</v>
      </c>
      <c r="I39" s="109">
        <v>0.66</v>
      </c>
      <c r="J39" s="109">
        <v>0</v>
      </c>
      <c r="K39" s="109">
        <v>0</v>
      </c>
      <c r="L39" s="109">
        <v>0</v>
      </c>
      <c r="M39" s="109">
        <v>0</v>
      </c>
      <c r="N39" s="109">
        <v>2.3999999999999998E-3</v>
      </c>
      <c r="O39" s="109">
        <v>1.26E-2</v>
      </c>
      <c r="P39" s="109">
        <v>1.4880000000000002</v>
      </c>
      <c r="Q39" s="109">
        <v>0</v>
      </c>
      <c r="R39" s="109">
        <v>0</v>
      </c>
      <c r="S39" s="109">
        <v>0.66</v>
      </c>
      <c r="T39" s="109">
        <v>4.8600000000000003</v>
      </c>
      <c r="U39" s="109">
        <v>1.2150000000000001E-2</v>
      </c>
      <c r="V39" s="109">
        <v>226.8</v>
      </c>
      <c r="W39" s="109">
        <v>8.4</v>
      </c>
      <c r="X39" s="109">
        <v>19.8</v>
      </c>
      <c r="Y39" s="109">
        <v>18.600000000000001</v>
      </c>
      <c r="Z39" s="109">
        <v>0.27599999999999997</v>
      </c>
      <c r="AA39" s="109">
        <v>6.6000000000000003E-2</v>
      </c>
      <c r="AB39" s="109">
        <v>0.54</v>
      </c>
    </row>
    <row r="40" spans="1:28" s="102" customFormat="1" x14ac:dyDescent="0.25">
      <c r="B40" s="104" t="s">
        <v>160</v>
      </c>
      <c r="C40" s="112"/>
      <c r="D40" s="104"/>
      <c r="E40" s="111">
        <v>45</v>
      </c>
      <c r="F40" s="111">
        <v>3.4</v>
      </c>
      <c r="G40" s="111">
        <v>1.6</v>
      </c>
      <c r="H40" s="111">
        <v>1.01</v>
      </c>
      <c r="I40" s="111">
        <v>4.5999999999999996</v>
      </c>
      <c r="J40" s="111">
        <v>4.7200000000000006</v>
      </c>
      <c r="K40" s="110">
        <f>(K41/$B41)*100</f>
        <v>0</v>
      </c>
      <c r="L40" s="111">
        <v>0</v>
      </c>
      <c r="M40" s="111">
        <v>23</v>
      </c>
      <c r="N40" s="111">
        <v>0.03</v>
      </c>
      <c r="O40" s="111">
        <v>0.25</v>
      </c>
      <c r="P40" s="111">
        <v>0.1</v>
      </c>
      <c r="Q40" s="111">
        <v>2</v>
      </c>
      <c r="R40" s="111">
        <v>0.9</v>
      </c>
      <c r="S40" s="111">
        <v>12</v>
      </c>
      <c r="T40" s="111">
        <v>41</v>
      </c>
      <c r="U40" s="111">
        <v>0.10249999999999999</v>
      </c>
      <c r="V40" s="111">
        <v>157</v>
      </c>
      <c r="W40" s="111">
        <v>120</v>
      </c>
      <c r="X40" s="111">
        <v>10</v>
      </c>
      <c r="Y40" s="111">
        <v>96</v>
      </c>
      <c r="Z40" s="111">
        <v>0</v>
      </c>
      <c r="AA40" s="111">
        <v>0.4</v>
      </c>
      <c r="AB40" s="111">
        <v>1</v>
      </c>
    </row>
    <row r="41" spans="1:28" x14ac:dyDescent="0.25">
      <c r="B41" s="94">
        <v>125</v>
      </c>
      <c r="C41" s="96"/>
      <c r="D41" s="94"/>
      <c r="E41" s="109">
        <v>56.25</v>
      </c>
      <c r="F41" s="109">
        <v>4.25</v>
      </c>
      <c r="G41" s="109">
        <v>2</v>
      </c>
      <c r="H41" s="109">
        <v>1.2625</v>
      </c>
      <c r="I41" s="109">
        <v>5.75</v>
      </c>
      <c r="J41" s="109">
        <v>5.9</v>
      </c>
      <c r="K41" s="109">
        <v>0</v>
      </c>
      <c r="L41" s="109">
        <v>0</v>
      </c>
      <c r="M41" s="109">
        <v>28.75</v>
      </c>
      <c r="N41" s="109">
        <v>3.7499999999999999E-2</v>
      </c>
      <c r="O41" s="109">
        <v>0.3125</v>
      </c>
      <c r="P41" s="109">
        <v>0.125</v>
      </c>
      <c r="Q41" s="109">
        <v>2.5</v>
      </c>
      <c r="R41" s="109">
        <v>1.125</v>
      </c>
      <c r="S41" s="109">
        <v>15</v>
      </c>
      <c r="T41" s="109">
        <v>51.25</v>
      </c>
      <c r="U41" s="109">
        <v>0.12812499999999999</v>
      </c>
      <c r="V41" s="109">
        <v>196.25</v>
      </c>
      <c r="W41" s="109">
        <v>150</v>
      </c>
      <c r="X41" s="109">
        <v>12.5</v>
      </c>
      <c r="Y41" s="109">
        <v>120</v>
      </c>
      <c r="Z41" s="109">
        <v>0</v>
      </c>
      <c r="AA41" s="109">
        <v>0.5</v>
      </c>
      <c r="AB41" s="109">
        <v>1.25</v>
      </c>
    </row>
    <row r="42" spans="1:28" x14ac:dyDescent="0.25">
      <c r="A42" s="113" t="s">
        <v>34</v>
      </c>
      <c r="B42" s="132">
        <f>B31+B33+B35+B37+B39+B41</f>
        <v>711</v>
      </c>
      <c r="C42" s="132">
        <f t="shared" ref="C42:AB42" si="16">C31+C33+C35+C37+C39+C41</f>
        <v>1</v>
      </c>
      <c r="D42" s="132">
        <f t="shared" si="16"/>
        <v>80</v>
      </c>
      <c r="E42" s="132">
        <f t="shared" si="16"/>
        <v>344.85</v>
      </c>
      <c r="F42" s="132">
        <f t="shared" si="16"/>
        <v>14.936</v>
      </c>
      <c r="G42" s="132">
        <f t="shared" si="16"/>
        <v>4.49</v>
      </c>
      <c r="H42" s="132">
        <f t="shared" si="16"/>
        <v>1.6924999999999999</v>
      </c>
      <c r="I42" s="132">
        <f t="shared" si="16"/>
        <v>65.349999999999994</v>
      </c>
      <c r="J42" s="132">
        <f t="shared" si="16"/>
        <v>28.04</v>
      </c>
      <c r="K42" s="132">
        <f t="shared" si="16"/>
        <v>19.100000000000001</v>
      </c>
      <c r="L42" s="132">
        <f t="shared" si="16"/>
        <v>5.03</v>
      </c>
      <c r="M42" s="132">
        <f t="shared" si="16"/>
        <v>33.25</v>
      </c>
      <c r="N42" s="132">
        <f t="shared" si="16"/>
        <v>0.3599</v>
      </c>
      <c r="O42" s="132">
        <f t="shared" si="16"/>
        <v>0.40510000000000002</v>
      </c>
      <c r="P42" s="132">
        <f t="shared" si="16"/>
        <v>5.5129999999999999</v>
      </c>
      <c r="Q42" s="132">
        <f t="shared" si="16"/>
        <v>66.2</v>
      </c>
      <c r="R42" s="132">
        <f t="shared" si="16"/>
        <v>1.6850000000000001</v>
      </c>
      <c r="S42" s="132">
        <f t="shared" si="16"/>
        <v>95.96</v>
      </c>
      <c r="T42" s="132">
        <f t="shared" si="16"/>
        <v>491.11</v>
      </c>
      <c r="U42" s="132">
        <f t="shared" si="16"/>
        <v>1.2277750000000003</v>
      </c>
      <c r="V42" s="132">
        <f t="shared" si="16"/>
        <v>1024.3499999999999</v>
      </c>
      <c r="W42" s="132">
        <f t="shared" si="16"/>
        <v>276.39999999999998</v>
      </c>
      <c r="X42" s="132">
        <f t="shared" si="16"/>
        <v>113.89999999999999</v>
      </c>
      <c r="Y42" s="132">
        <f t="shared" si="16"/>
        <v>360.6</v>
      </c>
      <c r="Z42" s="132">
        <f t="shared" si="16"/>
        <v>2.9059999999999997</v>
      </c>
      <c r="AA42" s="132">
        <f t="shared" si="16"/>
        <v>2.0860000000000003</v>
      </c>
      <c r="AB42" s="132">
        <f t="shared" si="16"/>
        <v>12.09</v>
      </c>
    </row>
    <row r="43" spans="1:28" x14ac:dyDescent="0.25">
      <c r="B43" s="95"/>
      <c r="C43" s="97"/>
      <c r="D43" s="97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  <c r="P43" s="135"/>
      <c r="Q43" s="135"/>
      <c r="R43" s="135"/>
      <c r="S43" s="135"/>
      <c r="T43" s="135"/>
      <c r="U43" s="135"/>
      <c r="V43" s="135"/>
      <c r="W43" s="135"/>
      <c r="X43" s="135"/>
      <c r="Y43" s="135"/>
      <c r="Z43" s="135"/>
      <c r="AA43" s="135"/>
      <c r="AB43" s="135"/>
    </row>
    <row r="44" spans="1:28" x14ac:dyDescent="0.25">
      <c r="A44" s="115" t="s">
        <v>161</v>
      </c>
      <c r="B44" s="119">
        <f>SUM(B42,B28,B20,B8)</f>
        <v>1709</v>
      </c>
      <c r="C44" s="119">
        <f t="shared" ref="C44:AB44" si="17">SUM(C42,C28,C20,C8)</f>
        <v>5.15</v>
      </c>
      <c r="D44" s="119">
        <f t="shared" si="17"/>
        <v>432</v>
      </c>
      <c r="E44" s="119">
        <f t="shared" si="17"/>
        <v>1867.5720000000001</v>
      </c>
      <c r="F44" s="119">
        <f t="shared" si="17"/>
        <v>69.543000000000006</v>
      </c>
      <c r="G44" s="119">
        <f t="shared" si="17"/>
        <v>74.594999999999999</v>
      </c>
      <c r="H44" s="119">
        <f t="shared" si="17"/>
        <v>27.0075</v>
      </c>
      <c r="I44" s="119">
        <f t="shared" si="17"/>
        <v>248.00599999999997</v>
      </c>
      <c r="J44" s="119">
        <f t="shared" si="17"/>
        <v>75.88</v>
      </c>
      <c r="K44" s="119">
        <f t="shared" si="17"/>
        <v>27.538</v>
      </c>
      <c r="L44" s="119">
        <f t="shared" si="17"/>
        <v>20.315999999999999</v>
      </c>
      <c r="M44" s="119">
        <f t="shared" si="17"/>
        <v>996.48800000000006</v>
      </c>
      <c r="N44" s="119">
        <f t="shared" si="17"/>
        <v>1.9148999999999998</v>
      </c>
      <c r="O44" s="119">
        <f t="shared" si="17"/>
        <v>0.99809999999999999</v>
      </c>
      <c r="P44" s="119">
        <f t="shared" si="17"/>
        <v>21.756</v>
      </c>
      <c r="Q44" s="119">
        <f t="shared" si="17"/>
        <v>165.7</v>
      </c>
      <c r="R44" s="119">
        <f t="shared" si="17"/>
        <v>3.105</v>
      </c>
      <c r="S44" s="119">
        <f t="shared" si="17"/>
        <v>277.45999999999998</v>
      </c>
      <c r="T44" s="119">
        <f t="shared" si="17"/>
        <v>3179.66</v>
      </c>
      <c r="U44" s="119">
        <f t="shared" si="17"/>
        <v>8.1516500000000001</v>
      </c>
      <c r="V44" s="119">
        <f t="shared" si="17"/>
        <v>3244.05</v>
      </c>
      <c r="W44" s="119">
        <f t="shared" si="17"/>
        <v>878.52</v>
      </c>
      <c r="X44" s="119">
        <f t="shared" si="17"/>
        <v>335.50400000000002</v>
      </c>
      <c r="Y44" s="119">
        <f t="shared" si="17"/>
        <v>1220.9060000000002</v>
      </c>
      <c r="Z44" s="119">
        <f t="shared" si="17"/>
        <v>13.186</v>
      </c>
      <c r="AA44" s="119">
        <f t="shared" si="17"/>
        <v>9.0590000000000011</v>
      </c>
      <c r="AB44" s="119">
        <f t="shared" si="17"/>
        <v>37.729999999999997</v>
      </c>
    </row>
    <row r="45" spans="1:28" x14ac:dyDescent="0.25"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</row>
    <row r="46" spans="1:28" x14ac:dyDescent="0.25">
      <c r="A46" s="101" t="s">
        <v>55</v>
      </c>
      <c r="B46" s="10" t="s">
        <v>56</v>
      </c>
      <c r="C46" s="10"/>
      <c r="D46" s="10"/>
      <c r="E46" s="12"/>
      <c r="F46" s="12"/>
      <c r="G46" s="12"/>
      <c r="H46" s="12"/>
      <c r="I46" s="12"/>
      <c r="J46" s="12"/>
      <c r="K46" s="12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</row>
    <row r="47" spans="1:28" x14ac:dyDescent="0.25">
      <c r="B47" s="89" t="s">
        <v>27</v>
      </c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</row>
    <row r="48" spans="1:28" x14ac:dyDescent="0.25">
      <c r="A48" s="103"/>
      <c r="B48" s="104" t="s">
        <v>196</v>
      </c>
      <c r="C48" s="110"/>
      <c r="D48" s="110"/>
      <c r="E48" s="110">
        <f>(E49/$B49)*100</f>
        <v>254.99999999999997</v>
      </c>
      <c r="F48" s="110">
        <f t="shared" ref="F48:AB56" si="18">(F49/$B49)*100</f>
        <v>11.200000000000001</v>
      </c>
      <c r="G48" s="110">
        <f t="shared" si="18"/>
        <v>2.9</v>
      </c>
      <c r="H48" s="110">
        <f t="shared" si="18"/>
        <v>0.53749999999999998</v>
      </c>
      <c r="I48" s="110">
        <f t="shared" si="18"/>
        <v>49.2</v>
      </c>
      <c r="J48" s="110">
        <f t="shared" si="18"/>
        <v>3.2</v>
      </c>
      <c r="K48" s="110">
        <f>(K49/$B49)*100</f>
        <v>0</v>
      </c>
      <c r="L48" s="110">
        <f t="shared" si="18"/>
        <v>5.8999999999999995</v>
      </c>
      <c r="M48" s="110">
        <f t="shared" si="18"/>
        <v>0</v>
      </c>
      <c r="N48" s="110">
        <f t="shared" si="18"/>
        <v>0.25</v>
      </c>
      <c r="O48" s="110">
        <f t="shared" si="18"/>
        <v>6.25E-2</v>
      </c>
      <c r="P48" s="110">
        <f t="shared" si="18"/>
        <v>4.5</v>
      </c>
      <c r="Q48" s="110">
        <f t="shared" si="18"/>
        <v>0</v>
      </c>
      <c r="R48" s="110">
        <f t="shared" si="18"/>
        <v>0.70000000000000007</v>
      </c>
      <c r="S48" s="110">
        <f t="shared" si="18"/>
        <v>46</v>
      </c>
      <c r="T48" s="110">
        <f t="shared" si="18"/>
        <v>520</v>
      </c>
      <c r="U48" s="110">
        <f t="shared" si="18"/>
        <v>1.3</v>
      </c>
      <c r="V48" s="110">
        <f t="shared" si="18"/>
        <v>296</v>
      </c>
      <c r="W48" s="110">
        <f t="shared" si="18"/>
        <v>124</v>
      </c>
      <c r="X48" s="110">
        <f t="shared" si="18"/>
        <v>77</v>
      </c>
      <c r="Y48" s="110">
        <f t="shared" si="18"/>
        <v>237</v>
      </c>
      <c r="Z48" s="110">
        <f t="shared" si="18"/>
        <v>2.8125</v>
      </c>
      <c r="AA48" s="110">
        <f t="shared" si="18"/>
        <v>1.9</v>
      </c>
      <c r="AB48" s="110">
        <f t="shared" si="18"/>
        <v>11.000000000000002</v>
      </c>
    </row>
    <row r="49" spans="1:28" x14ac:dyDescent="0.25">
      <c r="B49" s="90">
        <v>80</v>
      </c>
      <c r="C49" s="99"/>
      <c r="D49" s="98"/>
      <c r="E49" s="98">
        <v>204</v>
      </c>
      <c r="F49" s="98">
        <v>8.9600000000000009</v>
      </c>
      <c r="G49" s="98">
        <v>2.3199999999999998</v>
      </c>
      <c r="H49" s="98">
        <v>0.43</v>
      </c>
      <c r="I49" s="98">
        <v>39.36</v>
      </c>
      <c r="J49" s="98">
        <v>2.56</v>
      </c>
      <c r="K49" s="98">
        <v>0</v>
      </c>
      <c r="L49" s="98">
        <v>4.72</v>
      </c>
      <c r="M49" s="98">
        <v>0</v>
      </c>
      <c r="N49" s="98">
        <v>0.2</v>
      </c>
      <c r="O49" s="98">
        <v>0.05</v>
      </c>
      <c r="P49" s="98">
        <v>3.6</v>
      </c>
      <c r="Q49" s="98">
        <v>0</v>
      </c>
      <c r="R49" s="98">
        <v>0.56000000000000005</v>
      </c>
      <c r="S49" s="98">
        <v>36.799999999999997</v>
      </c>
      <c r="T49" s="98">
        <v>416</v>
      </c>
      <c r="U49" s="98">
        <f>(T49/1000)*2.5</f>
        <v>1.04</v>
      </c>
      <c r="V49" s="98">
        <v>236.8</v>
      </c>
      <c r="W49" s="98">
        <v>99.2</v>
      </c>
      <c r="X49" s="98">
        <v>61.6</v>
      </c>
      <c r="Y49" s="98">
        <v>189.6</v>
      </c>
      <c r="Z49" s="98">
        <v>2.25</v>
      </c>
      <c r="AA49" s="98">
        <v>1.52</v>
      </c>
      <c r="AB49" s="98">
        <v>8.8000000000000007</v>
      </c>
    </row>
    <row r="50" spans="1:28" x14ac:dyDescent="0.25">
      <c r="B50" s="104" t="s">
        <v>157</v>
      </c>
      <c r="C50" s="110"/>
      <c r="D50" s="110"/>
      <c r="E50" s="110">
        <f>(E51/$B51)*100</f>
        <v>123</v>
      </c>
      <c r="F50" s="110">
        <f t="shared" si="18"/>
        <v>0.5</v>
      </c>
      <c r="G50" s="110">
        <f t="shared" si="18"/>
        <v>0.1</v>
      </c>
      <c r="H50" s="110">
        <f t="shared" si="18"/>
        <v>0</v>
      </c>
      <c r="I50" s="110">
        <f t="shared" si="18"/>
        <v>31.900000000000002</v>
      </c>
      <c r="J50" s="110">
        <f t="shared" si="18"/>
        <v>31.900000000000002</v>
      </c>
      <c r="K50" s="110">
        <f>(K51/$B51)*100</f>
        <v>29.500000000000004</v>
      </c>
      <c r="L50" s="110">
        <f t="shared" si="18"/>
        <v>0.8</v>
      </c>
      <c r="M50" s="110">
        <f t="shared" si="18"/>
        <v>0</v>
      </c>
      <c r="N50" s="110">
        <f t="shared" si="18"/>
        <v>0</v>
      </c>
      <c r="O50" s="110">
        <f t="shared" si="18"/>
        <v>0</v>
      </c>
      <c r="P50" s="110">
        <f t="shared" si="18"/>
        <v>0</v>
      </c>
      <c r="Q50" s="110">
        <f t="shared" si="18"/>
        <v>26</v>
      </c>
      <c r="R50" s="110">
        <f t="shared" si="18"/>
        <v>0</v>
      </c>
      <c r="S50" s="110">
        <f t="shared" si="18"/>
        <v>0</v>
      </c>
      <c r="T50" s="110">
        <f t="shared" si="18"/>
        <v>20</v>
      </c>
      <c r="U50" s="110">
        <f t="shared" si="18"/>
        <v>0.05</v>
      </c>
      <c r="V50" s="110">
        <f t="shared" si="18"/>
        <v>120</v>
      </c>
      <c r="W50" s="110">
        <f t="shared" si="18"/>
        <v>19</v>
      </c>
      <c r="X50" s="110">
        <f t="shared" si="18"/>
        <v>6.9999999999999991</v>
      </c>
      <c r="Y50" s="110">
        <f t="shared" si="18"/>
        <v>15</v>
      </c>
      <c r="Z50" s="110">
        <f t="shared" si="18"/>
        <v>0.4</v>
      </c>
      <c r="AA50" s="110">
        <f t="shared" si="18"/>
        <v>0</v>
      </c>
      <c r="AB50" s="110">
        <f t="shared" si="18"/>
        <v>0</v>
      </c>
    </row>
    <row r="51" spans="1:28" x14ac:dyDescent="0.25">
      <c r="B51" s="90">
        <v>20</v>
      </c>
      <c r="C51" s="99"/>
      <c r="D51" s="98"/>
      <c r="E51" s="98">
        <v>24.6</v>
      </c>
      <c r="F51" s="98">
        <v>0.1</v>
      </c>
      <c r="G51" s="98">
        <v>0.02</v>
      </c>
      <c r="H51" s="98">
        <v>0</v>
      </c>
      <c r="I51" s="98">
        <v>6.38</v>
      </c>
      <c r="J51" s="98">
        <v>6.38</v>
      </c>
      <c r="K51" s="98">
        <v>5.9</v>
      </c>
      <c r="L51" s="98">
        <v>0.16</v>
      </c>
      <c r="M51" s="98">
        <v>0</v>
      </c>
      <c r="N51" s="98">
        <v>0</v>
      </c>
      <c r="O51" s="98">
        <v>0</v>
      </c>
      <c r="P51" s="98">
        <v>0</v>
      </c>
      <c r="Q51" s="98">
        <v>5.2</v>
      </c>
      <c r="R51" s="98">
        <v>0</v>
      </c>
      <c r="S51" s="98">
        <v>0</v>
      </c>
      <c r="T51" s="98">
        <v>4</v>
      </c>
      <c r="U51" s="98">
        <f>(T51/1000)*2.5</f>
        <v>0.01</v>
      </c>
      <c r="V51" s="98">
        <v>24</v>
      </c>
      <c r="W51" s="98">
        <v>3.8</v>
      </c>
      <c r="X51" s="98">
        <v>1.4</v>
      </c>
      <c r="Y51" s="98">
        <v>3</v>
      </c>
      <c r="Z51" s="98">
        <v>0.08</v>
      </c>
      <c r="AA51" s="98">
        <v>0</v>
      </c>
      <c r="AB51" s="98">
        <v>0</v>
      </c>
    </row>
    <row r="52" spans="1:28" s="102" customFormat="1" x14ac:dyDescent="0.25">
      <c r="B52" s="104" t="s">
        <v>163</v>
      </c>
      <c r="C52" s="117"/>
      <c r="D52" s="110"/>
      <c r="E52" s="110">
        <f>(E53/$B53)*100</f>
        <v>352.00000000000006</v>
      </c>
      <c r="F52" s="110">
        <f t="shared" si="18"/>
        <v>11.200000000000001</v>
      </c>
      <c r="G52" s="110">
        <f t="shared" si="18"/>
        <v>2.7</v>
      </c>
      <c r="H52" s="110">
        <f t="shared" si="18"/>
        <v>0.6</v>
      </c>
      <c r="I52" s="110">
        <f t="shared" si="18"/>
        <v>75.5</v>
      </c>
      <c r="J52" s="110">
        <f t="shared" si="18"/>
        <v>4.9000000000000004</v>
      </c>
      <c r="K52" s="110">
        <f>(K53/$B53)*100</f>
        <v>2.4250000000000003</v>
      </c>
      <c r="L52" s="110">
        <f t="shared" si="18"/>
        <v>9.7000000000000011</v>
      </c>
      <c r="M52" s="110">
        <f t="shared" si="18"/>
        <v>0</v>
      </c>
      <c r="N52" s="110">
        <f t="shared" si="18"/>
        <v>1.2</v>
      </c>
      <c r="O52" s="110">
        <f t="shared" si="18"/>
        <v>1.4000000000000001</v>
      </c>
      <c r="P52" s="110">
        <f t="shared" si="18"/>
        <v>15.299999999999999</v>
      </c>
      <c r="Q52" s="110">
        <f t="shared" si="18"/>
        <v>0</v>
      </c>
      <c r="R52" s="110">
        <f t="shared" si="18"/>
        <v>0</v>
      </c>
      <c r="S52" s="110">
        <f t="shared" si="18"/>
        <v>170</v>
      </c>
      <c r="T52" s="110">
        <f t="shared" si="18"/>
        <v>270</v>
      </c>
      <c r="U52" s="110">
        <f t="shared" si="18"/>
        <v>0.67500000000000004</v>
      </c>
      <c r="V52" s="110">
        <f t="shared" si="18"/>
        <v>370</v>
      </c>
      <c r="W52" s="110">
        <f t="shared" si="18"/>
        <v>35</v>
      </c>
      <c r="X52" s="110">
        <f t="shared" si="18"/>
        <v>120</v>
      </c>
      <c r="Y52" s="110">
        <f t="shared" si="18"/>
        <v>290</v>
      </c>
      <c r="Z52" s="110">
        <f t="shared" si="18"/>
        <v>11.899999999999999</v>
      </c>
      <c r="AA52" s="110">
        <f t="shared" si="18"/>
        <v>2</v>
      </c>
      <c r="AB52" s="110">
        <f t="shared" si="18"/>
        <v>2</v>
      </c>
    </row>
    <row r="53" spans="1:28" x14ac:dyDescent="0.25">
      <c r="B53" s="90">
        <v>40</v>
      </c>
      <c r="C53" s="99"/>
      <c r="D53" s="98"/>
      <c r="E53" s="99">
        <v>140.80000000000001</v>
      </c>
      <c r="F53" s="99">
        <v>4.4800000000000004</v>
      </c>
      <c r="G53" s="99">
        <v>1.08</v>
      </c>
      <c r="H53" s="99">
        <v>0.24</v>
      </c>
      <c r="I53" s="99">
        <v>30.2</v>
      </c>
      <c r="J53" s="99">
        <v>1.96</v>
      </c>
      <c r="K53" s="99">
        <v>0.97</v>
      </c>
      <c r="L53" s="99">
        <v>3.88</v>
      </c>
      <c r="M53" s="99">
        <v>0</v>
      </c>
      <c r="N53" s="99">
        <v>0.48</v>
      </c>
      <c r="O53" s="99">
        <v>0.56000000000000005</v>
      </c>
      <c r="P53" s="99">
        <v>6.12</v>
      </c>
      <c r="Q53" s="99">
        <v>0</v>
      </c>
      <c r="R53" s="99">
        <v>0</v>
      </c>
      <c r="S53" s="99">
        <v>68</v>
      </c>
      <c r="T53" s="99">
        <v>108</v>
      </c>
      <c r="U53" s="99">
        <f>(T53/1000)*2.5</f>
        <v>0.27</v>
      </c>
      <c r="V53" s="99">
        <v>148</v>
      </c>
      <c r="W53" s="99">
        <v>14</v>
      </c>
      <c r="X53" s="99">
        <v>48</v>
      </c>
      <c r="Y53" s="99">
        <v>116</v>
      </c>
      <c r="Z53" s="99">
        <v>4.76</v>
      </c>
      <c r="AA53" s="99">
        <v>0.8</v>
      </c>
      <c r="AB53" s="99">
        <v>0.8</v>
      </c>
    </row>
    <row r="54" spans="1:28" s="102" customFormat="1" x14ac:dyDescent="0.25">
      <c r="B54" s="104" t="s">
        <v>164</v>
      </c>
      <c r="C54" s="117"/>
      <c r="D54" s="110"/>
      <c r="E54" s="110">
        <f>(E55/$B55)*100</f>
        <v>46</v>
      </c>
      <c r="F54" s="110">
        <f t="shared" si="18"/>
        <v>3.5000000000000004</v>
      </c>
      <c r="G54" s="110">
        <f t="shared" si="18"/>
        <v>1.7000000000000002</v>
      </c>
      <c r="H54" s="110">
        <f t="shared" si="18"/>
        <v>1.07</v>
      </c>
      <c r="I54" s="110">
        <f t="shared" si="18"/>
        <v>4.7</v>
      </c>
      <c r="J54" s="110">
        <f t="shared" si="18"/>
        <v>4.7</v>
      </c>
      <c r="K54" s="110">
        <f>(K55/$B55)*100</f>
        <v>0</v>
      </c>
      <c r="L54" s="110">
        <f t="shared" si="18"/>
        <v>0</v>
      </c>
      <c r="M54" s="110">
        <f t="shared" si="18"/>
        <v>20</v>
      </c>
      <c r="N54" s="110">
        <f t="shared" si="18"/>
        <v>0.03</v>
      </c>
      <c r="O54" s="110">
        <f t="shared" si="18"/>
        <v>0.24</v>
      </c>
      <c r="P54" s="110">
        <f t="shared" si="18"/>
        <v>0.1</v>
      </c>
      <c r="Q54" s="110">
        <f t="shared" si="18"/>
        <v>2</v>
      </c>
      <c r="R54" s="110">
        <f t="shared" si="18"/>
        <v>0.90000000000000013</v>
      </c>
      <c r="S54" s="110">
        <f t="shared" si="18"/>
        <v>9</v>
      </c>
      <c r="T54" s="110">
        <f t="shared" si="18"/>
        <v>43</v>
      </c>
      <c r="U54" s="110">
        <f t="shared" si="18"/>
        <v>0.10749999999999998</v>
      </c>
      <c r="V54" s="110">
        <f t="shared" si="18"/>
        <v>156</v>
      </c>
      <c r="W54" s="110">
        <f t="shared" si="18"/>
        <v>120</v>
      </c>
      <c r="X54" s="110">
        <f t="shared" si="18"/>
        <v>11</v>
      </c>
      <c r="Y54" s="110">
        <f t="shared" si="18"/>
        <v>94</v>
      </c>
      <c r="Z54" s="110">
        <f t="shared" si="18"/>
        <v>0.02</v>
      </c>
      <c r="AA54" s="110">
        <f t="shared" si="18"/>
        <v>0.4</v>
      </c>
      <c r="AB54" s="110">
        <f t="shared" si="18"/>
        <v>1</v>
      </c>
    </row>
    <row r="55" spans="1:28" x14ac:dyDescent="0.25">
      <c r="B55" s="90">
        <v>100</v>
      </c>
      <c r="C55" s="99"/>
      <c r="D55" s="98"/>
      <c r="E55" s="99">
        <v>46</v>
      </c>
      <c r="F55" s="99">
        <v>3.5</v>
      </c>
      <c r="G55" s="99">
        <v>1.7</v>
      </c>
      <c r="H55" s="99">
        <v>1.07</v>
      </c>
      <c r="I55" s="99">
        <v>4.7</v>
      </c>
      <c r="J55" s="99">
        <v>4.7</v>
      </c>
      <c r="K55" s="99">
        <v>0</v>
      </c>
      <c r="L55" s="99">
        <v>0</v>
      </c>
      <c r="M55" s="99">
        <v>20</v>
      </c>
      <c r="N55" s="99">
        <v>0.03</v>
      </c>
      <c r="O55" s="99">
        <v>0.24</v>
      </c>
      <c r="P55" s="99">
        <v>0.1</v>
      </c>
      <c r="Q55" s="99">
        <v>2</v>
      </c>
      <c r="R55" s="99">
        <v>0.9</v>
      </c>
      <c r="S55" s="99">
        <v>9</v>
      </c>
      <c r="T55" s="99">
        <v>43</v>
      </c>
      <c r="U55" s="99">
        <f>(T55/1000)*2.5</f>
        <v>0.10749999999999998</v>
      </c>
      <c r="V55" s="99">
        <v>156</v>
      </c>
      <c r="W55" s="99">
        <v>120</v>
      </c>
      <c r="X55" s="99">
        <v>11</v>
      </c>
      <c r="Y55" s="99">
        <v>94</v>
      </c>
      <c r="Z55" s="99">
        <v>0.02</v>
      </c>
      <c r="AA55" s="99">
        <v>0.4</v>
      </c>
      <c r="AB55" s="99">
        <v>1</v>
      </c>
    </row>
    <row r="56" spans="1:28" s="102" customFormat="1" x14ac:dyDescent="0.25">
      <c r="B56" s="104" t="s">
        <v>146</v>
      </c>
      <c r="C56" s="117"/>
      <c r="D56" s="110"/>
      <c r="E56" s="110">
        <f>(E57/$B57)*100</f>
        <v>95</v>
      </c>
      <c r="F56" s="110">
        <f t="shared" si="18"/>
        <v>1.2</v>
      </c>
      <c r="G56" s="110">
        <f t="shared" si="18"/>
        <v>0.3</v>
      </c>
      <c r="H56" s="110">
        <f t="shared" si="18"/>
        <v>0.1</v>
      </c>
      <c r="I56" s="110">
        <f t="shared" si="18"/>
        <v>23.2</v>
      </c>
      <c r="J56" s="110">
        <f t="shared" si="18"/>
        <v>20.9</v>
      </c>
      <c r="K56" s="110">
        <f>(K57/$B57)*100</f>
        <v>0</v>
      </c>
      <c r="L56" s="110">
        <f t="shared" si="18"/>
        <v>1.1000000000000001</v>
      </c>
      <c r="M56" s="110">
        <f t="shared" si="18"/>
        <v>3</v>
      </c>
      <c r="N56" s="110">
        <f t="shared" si="18"/>
        <v>0.04</v>
      </c>
      <c r="O56" s="110">
        <f t="shared" si="18"/>
        <v>0.06</v>
      </c>
      <c r="P56" s="110">
        <f t="shared" si="18"/>
        <v>0.7</v>
      </c>
      <c r="Q56" s="110">
        <f t="shared" si="18"/>
        <v>11</v>
      </c>
      <c r="R56" s="110">
        <f t="shared" si="18"/>
        <v>0</v>
      </c>
      <c r="S56" s="110">
        <f t="shared" si="18"/>
        <v>14.000000000000002</v>
      </c>
      <c r="T56" s="110">
        <f t="shared" si="18"/>
        <v>1</v>
      </c>
      <c r="U56" s="110">
        <f t="shared" si="18"/>
        <v>2.5000000000000001E-3</v>
      </c>
      <c r="V56" s="110">
        <f t="shared" si="18"/>
        <v>400</v>
      </c>
      <c r="W56" s="110">
        <f t="shared" si="18"/>
        <v>6</v>
      </c>
      <c r="X56" s="110">
        <f t="shared" si="18"/>
        <v>34</v>
      </c>
      <c r="Y56" s="110">
        <f t="shared" si="18"/>
        <v>28.000000000000004</v>
      </c>
      <c r="Z56" s="110">
        <f t="shared" si="18"/>
        <v>0.3</v>
      </c>
      <c r="AA56" s="110">
        <f t="shared" si="18"/>
        <v>0.2</v>
      </c>
      <c r="AB56" s="110">
        <f t="shared" si="18"/>
        <v>1</v>
      </c>
    </row>
    <row r="57" spans="1:28" x14ac:dyDescent="0.25">
      <c r="B57" s="90">
        <v>100</v>
      </c>
      <c r="C57" s="99">
        <v>1</v>
      </c>
      <c r="D57" s="98">
        <v>100</v>
      </c>
      <c r="E57" s="99">
        <v>95</v>
      </c>
      <c r="F57" s="99">
        <v>1.2</v>
      </c>
      <c r="G57" s="99">
        <v>0.3</v>
      </c>
      <c r="H57" s="99">
        <v>0.1</v>
      </c>
      <c r="I57" s="99">
        <v>23.2</v>
      </c>
      <c r="J57" s="99">
        <v>20.9</v>
      </c>
      <c r="K57" s="99">
        <v>0</v>
      </c>
      <c r="L57" s="99">
        <v>1.1000000000000001</v>
      </c>
      <c r="M57" s="99">
        <v>3</v>
      </c>
      <c r="N57" s="99">
        <v>0.04</v>
      </c>
      <c r="O57" s="99">
        <v>0.06</v>
      </c>
      <c r="P57" s="99">
        <v>0.7</v>
      </c>
      <c r="Q57" s="99">
        <v>11</v>
      </c>
      <c r="R57" s="99">
        <v>0</v>
      </c>
      <c r="S57" s="99">
        <v>14</v>
      </c>
      <c r="T57" s="99">
        <v>1</v>
      </c>
      <c r="U57" s="99">
        <f>(T57/1000)*2.5</f>
        <v>2.5000000000000001E-3</v>
      </c>
      <c r="V57" s="99">
        <v>400</v>
      </c>
      <c r="W57" s="99">
        <v>6</v>
      </c>
      <c r="X57" s="99">
        <v>34</v>
      </c>
      <c r="Y57" s="99">
        <v>28</v>
      </c>
      <c r="Z57" s="99">
        <v>0.3</v>
      </c>
      <c r="AA57" s="99">
        <v>0.2</v>
      </c>
      <c r="AB57" s="99">
        <v>1</v>
      </c>
    </row>
    <row r="58" spans="1:28" x14ac:dyDescent="0.25">
      <c r="A58" s="113" t="s">
        <v>34</v>
      </c>
      <c r="B58" s="113">
        <f>B51+B49+B53+B55+B57</f>
        <v>340</v>
      </c>
      <c r="C58" s="113">
        <f t="shared" ref="C58:AB58" si="19">C51+C49+C53+C55+C57</f>
        <v>1</v>
      </c>
      <c r="D58" s="113">
        <f t="shared" si="19"/>
        <v>100</v>
      </c>
      <c r="E58" s="113">
        <f t="shared" si="19"/>
        <v>510.4</v>
      </c>
      <c r="F58" s="113">
        <f t="shared" si="19"/>
        <v>18.239999999999998</v>
      </c>
      <c r="G58" s="113">
        <f t="shared" si="19"/>
        <v>5.42</v>
      </c>
      <c r="H58" s="113">
        <f t="shared" si="19"/>
        <v>1.84</v>
      </c>
      <c r="I58" s="113">
        <f t="shared" si="19"/>
        <v>103.84</v>
      </c>
      <c r="J58" s="113">
        <f t="shared" si="19"/>
        <v>36.5</v>
      </c>
      <c r="K58" s="113">
        <f t="shared" si="19"/>
        <v>6.87</v>
      </c>
      <c r="L58" s="113">
        <f t="shared" si="19"/>
        <v>9.86</v>
      </c>
      <c r="M58" s="113">
        <f t="shared" si="19"/>
        <v>23</v>
      </c>
      <c r="N58" s="113">
        <f t="shared" si="19"/>
        <v>0.75</v>
      </c>
      <c r="O58" s="113">
        <f t="shared" si="19"/>
        <v>0.91000000000000014</v>
      </c>
      <c r="P58" s="113">
        <f t="shared" si="19"/>
        <v>10.52</v>
      </c>
      <c r="Q58" s="113">
        <f t="shared" si="19"/>
        <v>18.2</v>
      </c>
      <c r="R58" s="113">
        <f t="shared" si="19"/>
        <v>1.46</v>
      </c>
      <c r="S58" s="113">
        <f t="shared" si="19"/>
        <v>127.8</v>
      </c>
      <c r="T58" s="113">
        <f t="shared" si="19"/>
        <v>572</v>
      </c>
      <c r="U58" s="113">
        <f t="shared" si="19"/>
        <v>1.43</v>
      </c>
      <c r="V58" s="113">
        <f t="shared" si="19"/>
        <v>964.8</v>
      </c>
      <c r="W58" s="113">
        <f t="shared" si="19"/>
        <v>243</v>
      </c>
      <c r="X58" s="113">
        <f t="shared" si="19"/>
        <v>156</v>
      </c>
      <c r="Y58" s="113">
        <f t="shared" si="19"/>
        <v>430.6</v>
      </c>
      <c r="Z58" s="113">
        <f t="shared" si="19"/>
        <v>7.4099999999999993</v>
      </c>
      <c r="AA58" s="113">
        <f t="shared" si="19"/>
        <v>2.9200000000000004</v>
      </c>
      <c r="AB58" s="113">
        <f t="shared" si="19"/>
        <v>11.600000000000001</v>
      </c>
    </row>
    <row r="59" spans="1:28" x14ac:dyDescent="0.25">
      <c r="B59" s="89" t="s">
        <v>35</v>
      </c>
      <c r="C59" s="97"/>
      <c r="D59" s="97"/>
      <c r="E59" s="135"/>
      <c r="F59" s="135"/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V59" s="135"/>
      <c r="W59" s="135"/>
      <c r="X59" s="135"/>
      <c r="Y59" s="135"/>
      <c r="Z59" s="135"/>
      <c r="AA59" s="135"/>
      <c r="AB59" s="135"/>
    </row>
    <row r="60" spans="1:28" x14ac:dyDescent="0.25">
      <c r="B60" s="104" t="s">
        <v>196</v>
      </c>
      <c r="C60" s="111"/>
      <c r="D60" s="111"/>
      <c r="E60" s="110">
        <f>(E61/$B61)*100</f>
        <v>254.99999999999997</v>
      </c>
      <c r="F60" s="110">
        <f t="shared" ref="F60:AB66" si="20">(F61/$B61)*100</f>
        <v>11.200000000000001</v>
      </c>
      <c r="G60" s="110">
        <f t="shared" si="20"/>
        <v>2.9</v>
      </c>
      <c r="H60" s="110">
        <f t="shared" si="20"/>
        <v>0.54999999999999993</v>
      </c>
      <c r="I60" s="110">
        <f t="shared" si="20"/>
        <v>49.2</v>
      </c>
      <c r="J60" s="110">
        <f t="shared" si="20"/>
        <v>3.2</v>
      </c>
      <c r="K60" s="110">
        <f>(K61/$B61)*100</f>
        <v>0</v>
      </c>
      <c r="L60" s="110">
        <f t="shared" si="20"/>
        <v>5.8999999999999995</v>
      </c>
      <c r="M60" s="110">
        <f t="shared" si="20"/>
        <v>0</v>
      </c>
      <c r="N60" s="110">
        <f t="shared" si="20"/>
        <v>0.25</v>
      </c>
      <c r="O60" s="110">
        <f t="shared" si="20"/>
        <v>0.05</v>
      </c>
      <c r="P60" s="110">
        <f t="shared" si="20"/>
        <v>4.5</v>
      </c>
      <c r="Q60" s="110">
        <f t="shared" si="20"/>
        <v>0</v>
      </c>
      <c r="R60" s="110">
        <f t="shared" si="20"/>
        <v>0.70000000000000007</v>
      </c>
      <c r="S60" s="110">
        <f t="shared" si="20"/>
        <v>46</v>
      </c>
      <c r="T60" s="110">
        <f t="shared" si="20"/>
        <v>520</v>
      </c>
      <c r="U60" s="110">
        <f t="shared" si="20"/>
        <v>1.3</v>
      </c>
      <c r="V60" s="110">
        <f t="shared" si="20"/>
        <v>296</v>
      </c>
      <c r="W60" s="110">
        <f t="shared" si="20"/>
        <v>124</v>
      </c>
      <c r="X60" s="110">
        <f t="shared" si="20"/>
        <v>77</v>
      </c>
      <c r="Y60" s="110">
        <f t="shared" si="20"/>
        <v>237</v>
      </c>
      <c r="Z60" s="110">
        <f t="shared" si="20"/>
        <v>2.8000000000000003</v>
      </c>
      <c r="AA60" s="110">
        <f t="shared" si="20"/>
        <v>1.9</v>
      </c>
      <c r="AB60" s="110">
        <f t="shared" si="20"/>
        <v>11.000000000000002</v>
      </c>
    </row>
    <row r="61" spans="1:28" x14ac:dyDescent="0.25">
      <c r="B61" s="91">
        <v>40</v>
      </c>
      <c r="C61" s="106"/>
      <c r="D61" s="106"/>
      <c r="E61" s="106">
        <v>102</v>
      </c>
      <c r="F61" s="106">
        <v>4.4800000000000004</v>
      </c>
      <c r="G61" s="106">
        <v>1.1599999999999999</v>
      </c>
      <c r="H61" s="106">
        <v>0.22</v>
      </c>
      <c r="I61" s="106">
        <v>19.68</v>
      </c>
      <c r="J61" s="106">
        <v>1.28</v>
      </c>
      <c r="K61" s="106">
        <v>0</v>
      </c>
      <c r="L61" s="106">
        <v>2.36</v>
      </c>
      <c r="M61" s="106">
        <v>0</v>
      </c>
      <c r="N61" s="106">
        <v>0.1</v>
      </c>
      <c r="O61" s="106">
        <v>0.02</v>
      </c>
      <c r="P61" s="106">
        <v>1.8</v>
      </c>
      <c r="Q61" s="106">
        <v>0</v>
      </c>
      <c r="R61" s="106">
        <v>0.28000000000000003</v>
      </c>
      <c r="S61" s="106">
        <v>18.399999999999999</v>
      </c>
      <c r="T61" s="106">
        <v>208</v>
      </c>
      <c r="U61" s="106">
        <f>(T61/1000)*2.5</f>
        <v>0.52</v>
      </c>
      <c r="V61" s="106">
        <v>118.4</v>
      </c>
      <c r="W61" s="106">
        <v>49.6</v>
      </c>
      <c r="X61" s="106">
        <v>30.8</v>
      </c>
      <c r="Y61" s="106">
        <v>94.8</v>
      </c>
      <c r="Z61" s="106">
        <v>1.1200000000000001</v>
      </c>
      <c r="AA61" s="106">
        <v>0.76</v>
      </c>
      <c r="AB61" s="106">
        <v>4.4000000000000004</v>
      </c>
    </row>
    <row r="62" spans="1:28" x14ac:dyDescent="0.25">
      <c r="B62" s="104" t="s">
        <v>148</v>
      </c>
      <c r="C62" s="111"/>
      <c r="D62" s="111"/>
      <c r="E62" s="110">
        <f>(E63/$B63)*100</f>
        <v>622.00000000000011</v>
      </c>
      <c r="F62" s="110">
        <f t="shared" ref="F62:AB62" si="21">(F63/$B63)*100</f>
        <v>0.5</v>
      </c>
      <c r="G62" s="110">
        <f t="shared" si="21"/>
        <v>68.5</v>
      </c>
      <c r="H62" s="110">
        <f t="shared" si="21"/>
        <v>16.2</v>
      </c>
      <c r="I62" s="110">
        <f t="shared" si="21"/>
        <v>0.8</v>
      </c>
      <c r="J62" s="110">
        <f t="shared" si="20"/>
        <v>0.8</v>
      </c>
      <c r="K62" s="110">
        <f>(K63/$B63)*100</f>
        <v>0</v>
      </c>
      <c r="L62" s="110">
        <f t="shared" si="21"/>
        <v>0</v>
      </c>
      <c r="M62" s="110">
        <f t="shared" si="21"/>
        <v>0</v>
      </c>
      <c r="N62" s="110">
        <f t="shared" si="21"/>
        <v>0</v>
      </c>
      <c r="O62" s="110">
        <f t="shared" si="21"/>
        <v>0</v>
      </c>
      <c r="P62" s="110">
        <f t="shared" si="21"/>
        <v>0</v>
      </c>
      <c r="Q62" s="110">
        <f t="shared" si="21"/>
        <v>0</v>
      </c>
      <c r="R62" s="110">
        <f t="shared" si="21"/>
        <v>0</v>
      </c>
      <c r="S62" s="110">
        <f t="shared" si="21"/>
        <v>0</v>
      </c>
      <c r="T62" s="110">
        <f t="shared" si="21"/>
        <v>800</v>
      </c>
      <c r="U62" s="110">
        <f t="shared" si="21"/>
        <v>2</v>
      </c>
      <c r="V62" s="110">
        <f t="shared" si="21"/>
        <v>0</v>
      </c>
      <c r="W62" s="110">
        <f t="shared" si="21"/>
        <v>0</v>
      </c>
      <c r="X62" s="110">
        <f t="shared" si="21"/>
        <v>0</v>
      </c>
      <c r="Y62" s="110">
        <f t="shared" si="21"/>
        <v>0</v>
      </c>
      <c r="Z62" s="110">
        <f t="shared" si="21"/>
        <v>0</v>
      </c>
      <c r="AA62" s="110">
        <f t="shared" si="21"/>
        <v>0</v>
      </c>
      <c r="AB62" s="110">
        <f t="shared" si="21"/>
        <v>0</v>
      </c>
    </row>
    <row r="63" spans="1:28" x14ac:dyDescent="0.25">
      <c r="B63" s="91">
        <v>10</v>
      </c>
      <c r="C63" s="106"/>
      <c r="D63" s="106"/>
      <c r="E63" s="106">
        <v>62.2</v>
      </c>
      <c r="F63" s="106">
        <v>0.05</v>
      </c>
      <c r="G63" s="106">
        <v>6.85</v>
      </c>
      <c r="H63" s="106">
        <v>1.62</v>
      </c>
      <c r="I63" s="106">
        <v>0.08</v>
      </c>
      <c r="J63" s="106">
        <v>0.08</v>
      </c>
      <c r="K63" s="106">
        <v>0</v>
      </c>
      <c r="L63" s="106">
        <v>0</v>
      </c>
      <c r="M63" s="106">
        <v>0</v>
      </c>
      <c r="N63" s="106">
        <v>0</v>
      </c>
      <c r="O63" s="106">
        <v>0</v>
      </c>
      <c r="P63" s="106">
        <v>0</v>
      </c>
      <c r="Q63" s="106">
        <v>0</v>
      </c>
      <c r="R63" s="106">
        <v>0</v>
      </c>
      <c r="S63" s="106">
        <v>0</v>
      </c>
      <c r="T63" s="106">
        <v>80</v>
      </c>
      <c r="U63" s="106">
        <f>(T63/1000)*2.5</f>
        <v>0.2</v>
      </c>
      <c r="V63" s="106">
        <v>0</v>
      </c>
      <c r="W63" s="106">
        <v>0</v>
      </c>
      <c r="X63" s="106">
        <v>0</v>
      </c>
      <c r="Y63" s="106">
        <v>0</v>
      </c>
      <c r="Z63" s="106">
        <v>0</v>
      </c>
      <c r="AA63" s="106">
        <v>0</v>
      </c>
      <c r="AB63" s="106">
        <v>0</v>
      </c>
    </row>
    <row r="64" spans="1:28" x14ac:dyDescent="0.25">
      <c r="B64" s="104" t="s">
        <v>165</v>
      </c>
      <c r="C64" s="111"/>
      <c r="D64" s="111"/>
      <c r="E64" s="110">
        <f>(E65/$B65)*100</f>
        <v>294</v>
      </c>
      <c r="F64" s="110">
        <f t="shared" ref="F64:AB64" si="22">(F65/$B65)*100</f>
        <v>14.499999999999998</v>
      </c>
      <c r="G64" s="110">
        <f t="shared" si="22"/>
        <v>22.1</v>
      </c>
      <c r="H64" s="110">
        <f t="shared" si="22"/>
        <v>8</v>
      </c>
      <c r="I64" s="110">
        <f t="shared" si="22"/>
        <v>9.8000000000000007</v>
      </c>
      <c r="J64" s="110">
        <f t="shared" si="20"/>
        <v>1.5</v>
      </c>
      <c r="K64" s="110">
        <f>(K65/$B65)*100</f>
        <v>0</v>
      </c>
      <c r="L64" s="110">
        <f t="shared" si="22"/>
        <v>0.7</v>
      </c>
      <c r="M64" s="110">
        <f t="shared" si="22"/>
        <v>0</v>
      </c>
      <c r="N64" s="110">
        <f t="shared" si="22"/>
        <v>0</v>
      </c>
      <c r="O64" s="110">
        <f t="shared" si="22"/>
        <v>0.14000000000000001</v>
      </c>
      <c r="P64" s="110">
        <f t="shared" si="22"/>
        <v>3.1</v>
      </c>
      <c r="Q64" s="110">
        <f t="shared" si="22"/>
        <v>5</v>
      </c>
      <c r="R64" s="110">
        <f t="shared" si="22"/>
        <v>1</v>
      </c>
      <c r="S64" s="110">
        <f t="shared" si="22"/>
        <v>4</v>
      </c>
      <c r="T64" s="110">
        <f t="shared" si="22"/>
        <v>1080</v>
      </c>
      <c r="U64" s="110">
        <f t="shared" si="22"/>
        <v>2.7</v>
      </c>
      <c r="V64" s="110">
        <f t="shared" si="22"/>
        <v>190</v>
      </c>
      <c r="W64" s="110">
        <f t="shared" si="22"/>
        <v>110.00000000000001</v>
      </c>
      <c r="X64" s="110">
        <f t="shared" si="22"/>
        <v>15</v>
      </c>
      <c r="Y64" s="110">
        <f t="shared" si="22"/>
        <v>220.00000000000003</v>
      </c>
      <c r="Z64" s="110">
        <f t="shared" si="22"/>
        <v>1.1000000000000001</v>
      </c>
      <c r="AA64" s="110">
        <f t="shared" si="22"/>
        <v>1.4</v>
      </c>
      <c r="AB64" s="110">
        <f t="shared" si="22"/>
        <v>6</v>
      </c>
    </row>
    <row r="65" spans="1:28" x14ac:dyDescent="0.25">
      <c r="B65" s="91">
        <v>50</v>
      </c>
      <c r="C65" s="106"/>
      <c r="D65" s="106"/>
      <c r="E65" s="121">
        <v>147</v>
      </c>
      <c r="F65" s="121">
        <v>7.25</v>
      </c>
      <c r="G65" s="121">
        <v>11.05</v>
      </c>
      <c r="H65" s="121">
        <v>4</v>
      </c>
      <c r="I65" s="121">
        <v>4.9000000000000004</v>
      </c>
      <c r="J65" s="121">
        <v>0.75</v>
      </c>
      <c r="K65" s="121">
        <v>0</v>
      </c>
      <c r="L65" s="121">
        <v>0.35</v>
      </c>
      <c r="M65" s="121">
        <v>0</v>
      </c>
      <c r="N65" s="121">
        <v>0</v>
      </c>
      <c r="O65" s="121">
        <v>7.0000000000000007E-2</v>
      </c>
      <c r="P65" s="121">
        <v>1.55</v>
      </c>
      <c r="Q65" s="121">
        <v>2.5</v>
      </c>
      <c r="R65" s="121">
        <v>0.5</v>
      </c>
      <c r="S65" s="121">
        <v>2</v>
      </c>
      <c r="T65" s="121">
        <v>540</v>
      </c>
      <c r="U65" s="121">
        <f>(T65/1000)*2.5</f>
        <v>1.35</v>
      </c>
      <c r="V65" s="121">
        <v>95</v>
      </c>
      <c r="W65" s="121">
        <v>55</v>
      </c>
      <c r="X65" s="121">
        <v>7.5</v>
      </c>
      <c r="Y65" s="121">
        <v>110</v>
      </c>
      <c r="Z65" s="121">
        <v>0.55000000000000004</v>
      </c>
      <c r="AA65" s="121">
        <v>0.7</v>
      </c>
      <c r="AB65" s="121">
        <v>3</v>
      </c>
    </row>
    <row r="66" spans="1:28" x14ac:dyDescent="0.25">
      <c r="B66" s="104" t="s">
        <v>166</v>
      </c>
      <c r="C66" s="111"/>
      <c r="D66" s="111"/>
      <c r="E66" s="110">
        <f>(E67/$B67)*100</f>
        <v>73</v>
      </c>
      <c r="F66" s="110">
        <f t="shared" ref="F66:AB66" si="23">(F67/$B67)*100</f>
        <v>5.4</v>
      </c>
      <c r="G66" s="110">
        <f t="shared" si="23"/>
        <v>0.6</v>
      </c>
      <c r="H66" s="110">
        <f t="shared" si="23"/>
        <v>0.1</v>
      </c>
      <c r="I66" s="110">
        <f t="shared" si="23"/>
        <v>12.5</v>
      </c>
      <c r="J66" s="110">
        <f t="shared" si="20"/>
        <v>2.8</v>
      </c>
      <c r="K66" s="110">
        <f>(K67/$B67)*100</f>
        <v>2.4</v>
      </c>
      <c r="L66" s="110">
        <f t="shared" si="23"/>
        <v>3.8</v>
      </c>
      <c r="M66" s="110">
        <f t="shared" si="23"/>
        <v>13</v>
      </c>
      <c r="N66" s="110">
        <f t="shared" si="23"/>
        <v>0.09</v>
      </c>
      <c r="O66" s="110">
        <f t="shared" si="23"/>
        <v>0.06</v>
      </c>
      <c r="P66" s="110">
        <f t="shared" si="23"/>
        <v>0.5</v>
      </c>
      <c r="Q66" s="110">
        <f t="shared" si="23"/>
        <v>0</v>
      </c>
      <c r="R66" s="110">
        <f t="shared" si="23"/>
        <v>0</v>
      </c>
      <c r="S66" s="110">
        <f t="shared" si="23"/>
        <v>23</v>
      </c>
      <c r="T66" s="110">
        <f t="shared" si="23"/>
        <v>200</v>
      </c>
      <c r="U66" s="110">
        <f t="shared" si="23"/>
        <v>0.5</v>
      </c>
      <c r="V66" s="110">
        <f t="shared" si="23"/>
        <v>270</v>
      </c>
      <c r="W66" s="110">
        <f t="shared" si="23"/>
        <v>45</v>
      </c>
      <c r="X66" s="110">
        <f t="shared" si="23"/>
        <v>28.999999999999996</v>
      </c>
      <c r="Y66" s="110">
        <f t="shared" si="23"/>
        <v>90</v>
      </c>
      <c r="Z66" s="110">
        <f t="shared" si="23"/>
        <v>1.2</v>
      </c>
      <c r="AA66" s="110">
        <f t="shared" si="23"/>
        <v>0.5</v>
      </c>
      <c r="AB66" s="110">
        <f t="shared" si="23"/>
        <v>2</v>
      </c>
    </row>
    <row r="67" spans="1:28" x14ac:dyDescent="0.25">
      <c r="B67" s="91">
        <v>100</v>
      </c>
      <c r="C67" s="106">
        <v>1</v>
      </c>
      <c r="D67" s="106">
        <v>80</v>
      </c>
      <c r="E67" s="121">
        <v>73</v>
      </c>
      <c r="F67" s="121">
        <v>5.4</v>
      </c>
      <c r="G67" s="121">
        <v>0.6</v>
      </c>
      <c r="H67" s="121">
        <v>0.1</v>
      </c>
      <c r="I67" s="121">
        <v>12.5</v>
      </c>
      <c r="J67" s="121">
        <v>2.8</v>
      </c>
      <c r="K67" s="121">
        <v>2.4</v>
      </c>
      <c r="L67" s="121">
        <v>3.8</v>
      </c>
      <c r="M67" s="121">
        <v>13</v>
      </c>
      <c r="N67" s="121">
        <v>0.09</v>
      </c>
      <c r="O67" s="121">
        <v>0.06</v>
      </c>
      <c r="P67" s="121">
        <v>0.5</v>
      </c>
      <c r="Q67" s="121">
        <v>0</v>
      </c>
      <c r="R67" s="121">
        <v>0</v>
      </c>
      <c r="S67" s="121">
        <v>23</v>
      </c>
      <c r="T67" s="121">
        <v>200</v>
      </c>
      <c r="U67" s="121">
        <f>(T67/1000)*2.5</f>
        <v>0.5</v>
      </c>
      <c r="V67" s="121">
        <v>270</v>
      </c>
      <c r="W67" s="121">
        <v>45</v>
      </c>
      <c r="X67" s="121">
        <v>29</v>
      </c>
      <c r="Y67" s="121">
        <v>90</v>
      </c>
      <c r="Z67" s="121">
        <v>1.2</v>
      </c>
      <c r="AA67" s="121">
        <v>0.5</v>
      </c>
      <c r="AB67" s="121">
        <v>2</v>
      </c>
    </row>
    <row r="68" spans="1:28" x14ac:dyDescent="0.25">
      <c r="A68" s="113" t="s">
        <v>34</v>
      </c>
      <c r="B68" s="113">
        <f>B67+B65+B63+B61</f>
        <v>200</v>
      </c>
      <c r="C68" s="113">
        <f t="shared" ref="C68:AB68" si="24">C67+C65+C63+C61</f>
        <v>1</v>
      </c>
      <c r="D68" s="113">
        <f t="shared" si="24"/>
        <v>80</v>
      </c>
      <c r="E68" s="113">
        <f t="shared" si="24"/>
        <v>384.2</v>
      </c>
      <c r="F68" s="113">
        <f t="shared" si="24"/>
        <v>17.18</v>
      </c>
      <c r="G68" s="113">
        <f t="shared" si="24"/>
        <v>19.66</v>
      </c>
      <c r="H68" s="118">
        <f>H67+H65+H63+H61</f>
        <v>5.9399999999999995</v>
      </c>
      <c r="I68" s="113">
        <f t="shared" si="24"/>
        <v>37.159999999999997</v>
      </c>
      <c r="J68" s="113">
        <f t="shared" si="24"/>
        <v>4.91</v>
      </c>
      <c r="K68" s="113">
        <f t="shared" si="24"/>
        <v>2.4</v>
      </c>
      <c r="L68" s="113">
        <f t="shared" si="24"/>
        <v>6.51</v>
      </c>
      <c r="M68" s="113">
        <f t="shared" si="24"/>
        <v>13</v>
      </c>
      <c r="N68" s="113">
        <f t="shared" si="24"/>
        <v>0.19</v>
      </c>
      <c r="O68" s="113">
        <f t="shared" si="24"/>
        <v>0.15</v>
      </c>
      <c r="P68" s="113">
        <f t="shared" si="24"/>
        <v>3.8499999999999996</v>
      </c>
      <c r="Q68" s="113">
        <f t="shared" si="24"/>
        <v>2.5</v>
      </c>
      <c r="R68" s="113">
        <f t="shared" si="24"/>
        <v>0.78</v>
      </c>
      <c r="S68" s="113">
        <f t="shared" si="24"/>
        <v>43.4</v>
      </c>
      <c r="T68" s="113">
        <f t="shared" si="24"/>
        <v>1028</v>
      </c>
      <c r="U68" s="113">
        <f t="shared" si="24"/>
        <v>2.5700000000000003</v>
      </c>
      <c r="V68" s="113">
        <f t="shared" si="24"/>
        <v>483.4</v>
      </c>
      <c r="W68" s="113">
        <f t="shared" si="24"/>
        <v>149.6</v>
      </c>
      <c r="X68" s="113">
        <f t="shared" si="24"/>
        <v>67.3</v>
      </c>
      <c r="Y68" s="113">
        <f t="shared" si="24"/>
        <v>294.8</v>
      </c>
      <c r="Z68" s="113">
        <f t="shared" si="24"/>
        <v>2.87</v>
      </c>
      <c r="AA68" s="113">
        <f t="shared" si="24"/>
        <v>1.96</v>
      </c>
      <c r="AB68" s="113">
        <f t="shared" si="24"/>
        <v>9.4</v>
      </c>
    </row>
    <row r="69" spans="1:28" x14ac:dyDescent="0.25">
      <c r="B69" s="89" t="s">
        <v>151</v>
      </c>
      <c r="C69" s="97"/>
      <c r="D69" s="97"/>
      <c r="E69" s="135"/>
      <c r="F69" s="135"/>
      <c r="G69" s="135"/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135"/>
      <c r="AB69" s="135"/>
    </row>
    <row r="70" spans="1:28" s="102" customFormat="1" x14ac:dyDescent="0.25">
      <c r="B70" s="134" t="s">
        <v>167</v>
      </c>
      <c r="C70" s="104"/>
      <c r="D70" s="104"/>
      <c r="E70" s="110">
        <f>(E71/$B71)*100</f>
        <v>301</v>
      </c>
      <c r="F70" s="110">
        <f t="shared" ref="F70:AB70" si="25">(F71/$B71)*100</f>
        <v>31.906666666666666</v>
      </c>
      <c r="G70" s="110">
        <f t="shared" si="25"/>
        <v>19.306666666666665</v>
      </c>
      <c r="H70" s="110">
        <f t="shared" si="25"/>
        <v>7.0000000000000009</v>
      </c>
      <c r="I70" s="110">
        <f t="shared" si="25"/>
        <v>0</v>
      </c>
      <c r="J70" s="110">
        <f t="shared" si="25"/>
        <v>0</v>
      </c>
      <c r="K70" s="110">
        <f>(K71/$B71)*100</f>
        <v>0</v>
      </c>
      <c r="L70" s="110">
        <f t="shared" si="25"/>
        <v>0</v>
      </c>
      <c r="M70" s="110">
        <f t="shared" si="25"/>
        <v>0</v>
      </c>
      <c r="N70" s="110">
        <f t="shared" si="25"/>
        <v>0.77333333333333321</v>
      </c>
      <c r="O70" s="110">
        <f t="shared" si="25"/>
        <v>0.15999999999999998</v>
      </c>
      <c r="P70" s="110">
        <f t="shared" si="25"/>
        <v>8.3999999999999986</v>
      </c>
      <c r="Q70" s="110">
        <f t="shared" si="25"/>
        <v>0</v>
      </c>
      <c r="R70" s="110">
        <f t="shared" si="25"/>
        <v>1</v>
      </c>
      <c r="S70" s="110">
        <f t="shared" si="25"/>
        <v>2</v>
      </c>
      <c r="T70" s="110">
        <f t="shared" si="25"/>
        <v>68</v>
      </c>
      <c r="U70" s="110">
        <f t="shared" si="25"/>
        <v>0.17</v>
      </c>
      <c r="V70" s="110">
        <f t="shared" si="25"/>
        <v>360</v>
      </c>
      <c r="W70" s="110">
        <f t="shared" si="25"/>
        <v>19</v>
      </c>
      <c r="X70" s="110">
        <f t="shared" si="25"/>
        <v>25</v>
      </c>
      <c r="Y70" s="110">
        <f t="shared" si="25"/>
        <v>229.99999999999997</v>
      </c>
      <c r="Z70" s="110">
        <f t="shared" si="25"/>
        <v>0.8</v>
      </c>
      <c r="AA70" s="110">
        <f t="shared" si="25"/>
        <v>2.4</v>
      </c>
      <c r="AB70" s="110">
        <f t="shared" si="25"/>
        <v>20</v>
      </c>
    </row>
    <row r="71" spans="1:28" x14ac:dyDescent="0.25">
      <c r="B71" s="93">
        <v>75</v>
      </c>
      <c r="C71" s="107"/>
      <c r="D71" s="107"/>
      <c r="E71" s="108">
        <v>225.75</v>
      </c>
      <c r="F71" s="108">
        <v>23.93</v>
      </c>
      <c r="G71" s="108">
        <v>14.48</v>
      </c>
      <c r="H71" s="108">
        <v>5.25</v>
      </c>
      <c r="I71" s="108">
        <v>0</v>
      </c>
      <c r="J71" s="108">
        <v>0</v>
      </c>
      <c r="K71" s="108">
        <v>0</v>
      </c>
      <c r="L71" s="108">
        <v>0</v>
      </c>
      <c r="M71" s="108">
        <v>0</v>
      </c>
      <c r="N71" s="108">
        <v>0.57999999999999996</v>
      </c>
      <c r="O71" s="108">
        <v>0.12</v>
      </c>
      <c r="P71" s="108">
        <v>6.3</v>
      </c>
      <c r="Q71" s="108">
        <v>0</v>
      </c>
      <c r="R71" s="108">
        <v>0.75</v>
      </c>
      <c r="S71" s="108">
        <v>1.5</v>
      </c>
      <c r="T71" s="108">
        <v>51</v>
      </c>
      <c r="U71" s="108">
        <f>(T71/1000)*2.5</f>
        <v>0.1275</v>
      </c>
      <c r="V71" s="108">
        <v>270</v>
      </c>
      <c r="W71" s="108">
        <v>14.25</v>
      </c>
      <c r="X71" s="108">
        <v>18.75</v>
      </c>
      <c r="Y71" s="108">
        <v>172.5</v>
      </c>
      <c r="Z71" s="108">
        <v>0.6</v>
      </c>
      <c r="AA71" s="108">
        <v>1.8</v>
      </c>
      <c r="AB71" s="108">
        <v>15</v>
      </c>
    </row>
    <row r="72" spans="1:28" s="102" customFormat="1" x14ac:dyDescent="0.25">
      <c r="B72" s="104" t="s">
        <v>168</v>
      </c>
      <c r="C72" s="111"/>
      <c r="D72" s="111"/>
      <c r="E72" s="110">
        <f>(E73/$B73)*100</f>
        <v>72</v>
      </c>
      <c r="F72" s="110">
        <f t="shared" ref="F72:AB72" si="26">(F73/$B73)*100</f>
        <v>1.7999999999999998</v>
      </c>
      <c r="G72" s="110">
        <f t="shared" si="26"/>
        <v>0.10285714285714286</v>
      </c>
      <c r="H72" s="110">
        <f t="shared" si="26"/>
        <v>0</v>
      </c>
      <c r="I72" s="110">
        <f t="shared" si="26"/>
        <v>17</v>
      </c>
      <c r="J72" s="110">
        <f t="shared" si="26"/>
        <v>0.70285714285714285</v>
      </c>
      <c r="K72" s="110">
        <f>(K73/$B73)*100</f>
        <v>0</v>
      </c>
      <c r="L72" s="110">
        <f t="shared" si="26"/>
        <v>1.2</v>
      </c>
      <c r="M72" s="110">
        <f t="shared" si="26"/>
        <v>0</v>
      </c>
      <c r="N72" s="110">
        <f t="shared" si="26"/>
        <v>0.18285714285714286</v>
      </c>
      <c r="O72" s="110">
        <f t="shared" si="26"/>
        <v>1.1428571428571429E-2</v>
      </c>
      <c r="P72" s="110">
        <f t="shared" si="26"/>
        <v>0.50285714285714278</v>
      </c>
      <c r="Q72" s="110">
        <f t="shared" si="26"/>
        <v>6</v>
      </c>
      <c r="R72" s="110">
        <f t="shared" si="26"/>
        <v>0</v>
      </c>
      <c r="S72" s="110">
        <f t="shared" si="26"/>
        <v>19</v>
      </c>
      <c r="T72" s="110">
        <f t="shared" si="26"/>
        <v>7.0000000000000009</v>
      </c>
      <c r="U72" s="110">
        <f t="shared" si="26"/>
        <v>1.7499999999999998E-2</v>
      </c>
      <c r="V72" s="110">
        <f t="shared" si="26"/>
        <v>280</v>
      </c>
      <c r="W72" s="110">
        <f t="shared" si="26"/>
        <v>5</v>
      </c>
      <c r="X72" s="110">
        <f t="shared" si="26"/>
        <v>14.000000000000002</v>
      </c>
      <c r="Y72" s="110">
        <f t="shared" si="26"/>
        <v>31</v>
      </c>
      <c r="Z72" s="110">
        <f t="shared" si="26"/>
        <v>0.4</v>
      </c>
      <c r="AA72" s="110">
        <f t="shared" si="26"/>
        <v>0.30285714285714288</v>
      </c>
      <c r="AB72" s="110">
        <f t="shared" si="26"/>
        <v>1</v>
      </c>
    </row>
    <row r="73" spans="1:28" x14ac:dyDescent="0.25">
      <c r="B73" s="93">
        <v>175</v>
      </c>
      <c r="C73" s="107"/>
      <c r="D73" s="107"/>
      <c r="E73" s="108">
        <v>126</v>
      </c>
      <c r="F73" s="108">
        <v>3.15</v>
      </c>
      <c r="G73" s="108">
        <v>0.18</v>
      </c>
      <c r="H73" s="108">
        <v>0</v>
      </c>
      <c r="I73" s="108">
        <v>29.75</v>
      </c>
      <c r="J73" s="108">
        <v>1.23</v>
      </c>
      <c r="K73" s="108">
        <v>0</v>
      </c>
      <c r="L73" s="108">
        <v>2.1</v>
      </c>
      <c r="M73" s="108">
        <v>0</v>
      </c>
      <c r="N73" s="108">
        <v>0.32</v>
      </c>
      <c r="O73" s="108">
        <v>0.02</v>
      </c>
      <c r="P73" s="108">
        <v>0.88</v>
      </c>
      <c r="Q73" s="108">
        <v>10.5</v>
      </c>
      <c r="R73" s="108">
        <v>0</v>
      </c>
      <c r="S73" s="108">
        <v>33.25</v>
      </c>
      <c r="T73" s="108">
        <v>12.25</v>
      </c>
      <c r="U73" s="108">
        <f>(T73/1000)*2.5</f>
        <v>3.0624999999999999E-2</v>
      </c>
      <c r="V73" s="108">
        <v>490</v>
      </c>
      <c r="W73" s="108">
        <v>8.75</v>
      </c>
      <c r="X73" s="108">
        <v>24.5</v>
      </c>
      <c r="Y73" s="108">
        <v>54.25</v>
      </c>
      <c r="Z73" s="108">
        <v>0.7</v>
      </c>
      <c r="AA73" s="108">
        <v>0.53</v>
      </c>
      <c r="AB73" s="108">
        <v>1.75</v>
      </c>
    </row>
    <row r="74" spans="1:28" s="102" customFormat="1" x14ac:dyDescent="0.25">
      <c r="B74" s="104" t="s">
        <v>169</v>
      </c>
      <c r="C74" s="111"/>
      <c r="D74" s="111"/>
      <c r="E74" s="110">
        <f>(E75/$B75)*100</f>
        <v>22.000000000000004</v>
      </c>
      <c r="F74" s="110">
        <f t="shared" ref="F74:AB74" si="27">(F75/$B75)*100</f>
        <v>0.6</v>
      </c>
      <c r="G74" s="110">
        <f t="shared" si="27"/>
        <v>0.4</v>
      </c>
      <c r="H74" s="110">
        <f t="shared" si="27"/>
        <v>0.1</v>
      </c>
      <c r="I74" s="110">
        <f t="shared" si="27"/>
        <v>4.3999999999999995</v>
      </c>
      <c r="J74" s="110">
        <f t="shared" si="27"/>
        <v>4.1999999999999993</v>
      </c>
      <c r="K74" s="110">
        <f>(K75/$B75)*100</f>
        <v>0</v>
      </c>
      <c r="L74" s="110">
        <f t="shared" si="27"/>
        <v>2.2999999999999998</v>
      </c>
      <c r="M74" s="110">
        <f t="shared" si="27"/>
        <v>1284</v>
      </c>
      <c r="N74" s="110">
        <f t="shared" si="27"/>
        <v>0.05</v>
      </c>
      <c r="O74" s="110">
        <f t="shared" si="27"/>
        <v>1.2500000000000001E-2</v>
      </c>
      <c r="P74" s="110">
        <f t="shared" si="27"/>
        <v>0.1</v>
      </c>
      <c r="Q74" s="110">
        <f t="shared" si="27"/>
        <v>2</v>
      </c>
      <c r="R74" s="110">
        <f t="shared" si="27"/>
        <v>0</v>
      </c>
      <c r="S74" s="110">
        <f t="shared" si="27"/>
        <v>17</v>
      </c>
      <c r="T74" s="110">
        <f t="shared" si="27"/>
        <v>23</v>
      </c>
      <c r="U74" s="110">
        <f t="shared" si="27"/>
        <v>5.7499999999999996E-2</v>
      </c>
      <c r="V74" s="110">
        <f t="shared" si="27"/>
        <v>160</v>
      </c>
      <c r="W74" s="110">
        <f t="shared" si="27"/>
        <v>30</v>
      </c>
      <c r="X74" s="110">
        <f t="shared" si="27"/>
        <v>6</v>
      </c>
      <c r="Y74" s="110">
        <f t="shared" si="27"/>
        <v>15</v>
      </c>
      <c r="Z74" s="110">
        <f t="shared" si="27"/>
        <v>0.4</v>
      </c>
      <c r="AA74" s="110">
        <f t="shared" si="27"/>
        <v>0.2</v>
      </c>
      <c r="AB74" s="110">
        <f t="shared" si="27"/>
        <v>1</v>
      </c>
    </row>
    <row r="75" spans="1:28" x14ac:dyDescent="0.25">
      <c r="B75" s="93">
        <v>80</v>
      </c>
      <c r="C75" s="107">
        <f>B75/80</f>
        <v>1</v>
      </c>
      <c r="D75" s="107">
        <f>B75</f>
        <v>80</v>
      </c>
      <c r="E75" s="108">
        <v>17.600000000000001</v>
      </c>
      <c r="F75" s="108">
        <v>0.48</v>
      </c>
      <c r="G75" s="108">
        <v>0.32</v>
      </c>
      <c r="H75" s="108">
        <v>0.08</v>
      </c>
      <c r="I75" s="108">
        <v>3.52</v>
      </c>
      <c r="J75" s="108">
        <v>3.36</v>
      </c>
      <c r="K75" s="108">
        <v>0</v>
      </c>
      <c r="L75" s="108">
        <v>1.84</v>
      </c>
      <c r="M75" s="108">
        <v>1027.2</v>
      </c>
      <c r="N75" s="108">
        <v>0.04</v>
      </c>
      <c r="O75" s="108">
        <v>0.01</v>
      </c>
      <c r="P75" s="108">
        <v>0.08</v>
      </c>
      <c r="Q75" s="108">
        <v>1.6</v>
      </c>
      <c r="R75" s="108">
        <v>0</v>
      </c>
      <c r="S75" s="108">
        <v>13.6</v>
      </c>
      <c r="T75" s="108">
        <v>18.399999999999999</v>
      </c>
      <c r="U75" s="108">
        <f>(T75/1000)*2.5</f>
        <v>4.5999999999999999E-2</v>
      </c>
      <c r="V75" s="108">
        <v>128</v>
      </c>
      <c r="W75" s="108">
        <v>24</v>
      </c>
      <c r="X75" s="108">
        <v>4.8</v>
      </c>
      <c r="Y75" s="108">
        <v>12</v>
      </c>
      <c r="Z75" s="108">
        <v>0.32</v>
      </c>
      <c r="AA75" s="108">
        <v>0.16</v>
      </c>
      <c r="AB75" s="108">
        <v>0.8</v>
      </c>
    </row>
    <row r="76" spans="1:28" s="102" customFormat="1" x14ac:dyDescent="0.25">
      <c r="B76" s="104" t="s">
        <v>170</v>
      </c>
      <c r="C76" s="111"/>
      <c r="D76" s="111"/>
      <c r="E76" s="110">
        <f>(E77/$B77)*100</f>
        <v>24</v>
      </c>
      <c r="F76" s="110">
        <f t="shared" ref="F76:AB76" si="28">(F77/$B77)*100</f>
        <v>3.1037037037037041</v>
      </c>
      <c r="G76" s="110">
        <f t="shared" si="28"/>
        <v>0.8</v>
      </c>
      <c r="H76" s="110">
        <f t="shared" si="28"/>
        <v>0.2</v>
      </c>
      <c r="I76" s="110">
        <f t="shared" si="28"/>
        <v>1.1037037037037036</v>
      </c>
      <c r="J76" s="110">
        <f t="shared" si="28"/>
        <v>0.90370370370370356</v>
      </c>
      <c r="K76" s="110">
        <f>(K77/$B77)*100</f>
        <v>0</v>
      </c>
      <c r="L76" s="110">
        <f t="shared" si="28"/>
        <v>2.3037037037037038</v>
      </c>
      <c r="M76" s="110">
        <f t="shared" si="28"/>
        <v>80</v>
      </c>
      <c r="N76" s="110">
        <f t="shared" si="28"/>
        <v>5.185185185185185E-2</v>
      </c>
      <c r="O76" s="110">
        <f t="shared" si="28"/>
        <v>5.185185185185185E-2</v>
      </c>
      <c r="P76" s="110">
        <f t="shared" si="28"/>
        <v>0.70370370370370372</v>
      </c>
      <c r="Q76" s="110">
        <f t="shared" si="28"/>
        <v>44</v>
      </c>
      <c r="R76" s="110">
        <f t="shared" si="28"/>
        <v>0</v>
      </c>
      <c r="S76" s="110">
        <f t="shared" si="28"/>
        <v>64</v>
      </c>
      <c r="T76" s="110">
        <f t="shared" si="28"/>
        <v>13</v>
      </c>
      <c r="U76" s="110">
        <f t="shared" si="28"/>
        <v>3.2500000000000001E-2</v>
      </c>
      <c r="V76" s="110">
        <f t="shared" si="28"/>
        <v>170</v>
      </c>
      <c r="W76" s="110">
        <f t="shared" si="28"/>
        <v>40</v>
      </c>
      <c r="X76" s="110">
        <f t="shared" si="28"/>
        <v>13</v>
      </c>
      <c r="Y76" s="110">
        <f t="shared" si="28"/>
        <v>57.000000000000007</v>
      </c>
      <c r="Z76" s="110">
        <f t="shared" si="28"/>
        <v>1</v>
      </c>
      <c r="AA76" s="110">
        <f t="shared" si="28"/>
        <v>0.4</v>
      </c>
      <c r="AB76" s="110">
        <f t="shared" si="28"/>
        <v>0</v>
      </c>
    </row>
    <row r="77" spans="1:28" x14ac:dyDescent="0.25">
      <c r="B77" s="93">
        <v>135</v>
      </c>
      <c r="C77" s="107">
        <f>B77/80</f>
        <v>1.6875</v>
      </c>
      <c r="D77" s="107">
        <f>B77</f>
        <v>135</v>
      </c>
      <c r="E77" s="108">
        <v>32.4</v>
      </c>
      <c r="F77" s="108">
        <v>4.1900000000000004</v>
      </c>
      <c r="G77" s="108">
        <v>1.08</v>
      </c>
      <c r="H77" s="108">
        <v>0.27</v>
      </c>
      <c r="I77" s="108">
        <v>1.49</v>
      </c>
      <c r="J77" s="108">
        <v>1.22</v>
      </c>
      <c r="K77" s="108">
        <v>0</v>
      </c>
      <c r="L77" s="108">
        <v>3.11</v>
      </c>
      <c r="M77" s="108">
        <v>108</v>
      </c>
      <c r="N77" s="108">
        <v>7.0000000000000007E-2</v>
      </c>
      <c r="O77" s="108">
        <v>7.0000000000000007E-2</v>
      </c>
      <c r="P77" s="108">
        <v>0.95</v>
      </c>
      <c r="Q77" s="108">
        <v>59.4</v>
      </c>
      <c r="R77" s="108">
        <v>0</v>
      </c>
      <c r="S77" s="108">
        <v>86.4</v>
      </c>
      <c r="T77" s="108">
        <v>17.55</v>
      </c>
      <c r="U77" s="108">
        <f>(T77/1000)*2.5</f>
        <v>4.3874999999999997E-2</v>
      </c>
      <c r="V77" s="108">
        <v>229.5</v>
      </c>
      <c r="W77" s="108">
        <v>54</v>
      </c>
      <c r="X77" s="108">
        <v>17.55</v>
      </c>
      <c r="Y77" s="108">
        <v>76.95</v>
      </c>
      <c r="Z77" s="108">
        <v>1.35</v>
      </c>
      <c r="AA77" s="108">
        <v>0.54</v>
      </c>
      <c r="AB77" s="108">
        <v>0</v>
      </c>
    </row>
    <row r="78" spans="1:28" s="102" customFormat="1" x14ac:dyDescent="0.25">
      <c r="B78" s="104" t="s">
        <v>171</v>
      </c>
      <c r="C78" s="111"/>
      <c r="D78" s="111"/>
      <c r="E78" s="110">
        <f>(E79/$B79)*100</f>
        <v>34</v>
      </c>
      <c r="F78" s="110">
        <f t="shared" ref="F78:AB78" si="29">(F79/$B79)*100</f>
        <v>0.3</v>
      </c>
      <c r="G78" s="110">
        <f t="shared" si="29"/>
        <v>2.4</v>
      </c>
      <c r="H78" s="110">
        <f t="shared" si="29"/>
        <v>0</v>
      </c>
      <c r="I78" s="110">
        <f t="shared" si="29"/>
        <v>3.0000000000000004</v>
      </c>
      <c r="J78" s="110">
        <f t="shared" si="29"/>
        <v>0.1</v>
      </c>
      <c r="K78" s="110">
        <f>(K79/$B79)*100</f>
        <v>0.1</v>
      </c>
      <c r="L78" s="110">
        <f t="shared" si="29"/>
        <v>0</v>
      </c>
      <c r="M78" s="110">
        <f t="shared" si="29"/>
        <v>0</v>
      </c>
      <c r="N78" s="110">
        <f t="shared" si="29"/>
        <v>0</v>
      </c>
      <c r="O78" s="110">
        <f t="shared" si="29"/>
        <v>0</v>
      </c>
      <c r="P78" s="110">
        <f t="shared" si="29"/>
        <v>0</v>
      </c>
      <c r="Q78" s="110">
        <f t="shared" si="29"/>
        <v>0</v>
      </c>
      <c r="R78" s="110">
        <f t="shared" si="29"/>
        <v>0</v>
      </c>
      <c r="S78" s="110">
        <f t="shared" si="29"/>
        <v>0</v>
      </c>
      <c r="T78" s="110">
        <f t="shared" si="29"/>
        <v>459.99999999999994</v>
      </c>
      <c r="U78" s="110">
        <f t="shared" si="29"/>
        <v>1.1500000000000001</v>
      </c>
      <c r="V78" s="110">
        <f t="shared" si="29"/>
        <v>10</v>
      </c>
      <c r="W78" s="110">
        <f t="shared" si="29"/>
        <v>1</v>
      </c>
      <c r="X78" s="110">
        <f t="shared" si="29"/>
        <v>1</v>
      </c>
      <c r="Y78" s="110">
        <f t="shared" si="29"/>
        <v>5</v>
      </c>
      <c r="Z78" s="110">
        <f t="shared" si="29"/>
        <v>0</v>
      </c>
      <c r="AA78" s="110">
        <f t="shared" si="29"/>
        <v>0</v>
      </c>
      <c r="AB78" s="110">
        <f t="shared" si="29"/>
        <v>0</v>
      </c>
    </row>
    <row r="79" spans="1:28" x14ac:dyDescent="0.25">
      <c r="B79" s="93">
        <v>60</v>
      </c>
      <c r="C79" s="107"/>
      <c r="D79" s="107"/>
      <c r="E79" s="108">
        <v>20.399999999999999</v>
      </c>
      <c r="F79" s="108">
        <v>0.18</v>
      </c>
      <c r="G79" s="108">
        <v>1.44</v>
      </c>
      <c r="H79" s="108">
        <v>0</v>
      </c>
      <c r="I79" s="108">
        <v>1.8</v>
      </c>
      <c r="J79" s="108">
        <v>0.06</v>
      </c>
      <c r="K79" s="108">
        <v>0.06</v>
      </c>
      <c r="L79" s="108">
        <v>0</v>
      </c>
      <c r="M79" s="108">
        <v>0</v>
      </c>
      <c r="N79" s="108">
        <v>0</v>
      </c>
      <c r="O79" s="108">
        <v>0</v>
      </c>
      <c r="P79" s="108">
        <v>0</v>
      </c>
      <c r="Q79" s="108">
        <v>0</v>
      </c>
      <c r="R79" s="108">
        <v>0</v>
      </c>
      <c r="S79" s="108">
        <v>0</v>
      </c>
      <c r="T79" s="108">
        <v>276</v>
      </c>
      <c r="U79" s="108">
        <f>(T79/1000)*2.5</f>
        <v>0.69000000000000006</v>
      </c>
      <c r="V79" s="108">
        <v>6</v>
      </c>
      <c r="W79" s="108">
        <v>0.6</v>
      </c>
      <c r="X79" s="108">
        <v>0.6</v>
      </c>
      <c r="Y79" s="108">
        <v>3</v>
      </c>
      <c r="Z79" s="108">
        <v>0</v>
      </c>
      <c r="AA79" s="108">
        <v>0</v>
      </c>
      <c r="AB79" s="108">
        <v>0</v>
      </c>
    </row>
    <row r="80" spans="1:28" s="102" customFormat="1" x14ac:dyDescent="0.25">
      <c r="B80" s="104" t="s">
        <v>148</v>
      </c>
      <c r="C80" s="111"/>
      <c r="D80" s="111"/>
      <c r="E80" s="110">
        <f>(E81/$B81)*100</f>
        <v>622.00000000000011</v>
      </c>
      <c r="F80" s="110">
        <f t="shared" ref="F80:AB80" si="30">(F81/$B81)*100</f>
        <v>0.5</v>
      </c>
      <c r="G80" s="110">
        <f t="shared" si="30"/>
        <v>68.5</v>
      </c>
      <c r="H80" s="110">
        <f t="shared" si="30"/>
        <v>16.25</v>
      </c>
      <c r="I80" s="110">
        <f t="shared" si="30"/>
        <v>0.8</v>
      </c>
      <c r="J80" s="110">
        <f t="shared" si="30"/>
        <v>0.8</v>
      </c>
      <c r="K80" s="110">
        <f>(K81/$B81)*100</f>
        <v>0</v>
      </c>
      <c r="L80" s="110">
        <f t="shared" si="30"/>
        <v>0</v>
      </c>
      <c r="M80" s="110">
        <f t="shared" si="30"/>
        <v>0</v>
      </c>
      <c r="N80" s="110">
        <f t="shared" si="30"/>
        <v>0</v>
      </c>
      <c r="O80" s="110">
        <f t="shared" si="30"/>
        <v>0</v>
      </c>
      <c r="P80" s="110">
        <f t="shared" si="30"/>
        <v>0</v>
      </c>
      <c r="Q80" s="110">
        <f t="shared" si="30"/>
        <v>0</v>
      </c>
      <c r="R80" s="110">
        <f t="shared" si="30"/>
        <v>0</v>
      </c>
      <c r="S80" s="110">
        <f t="shared" si="30"/>
        <v>0</v>
      </c>
      <c r="T80" s="110">
        <f t="shared" si="30"/>
        <v>800</v>
      </c>
      <c r="U80" s="110">
        <f t="shared" si="30"/>
        <v>2</v>
      </c>
      <c r="V80" s="110">
        <f t="shared" si="30"/>
        <v>0</v>
      </c>
      <c r="W80" s="110">
        <f t="shared" si="30"/>
        <v>0</v>
      </c>
      <c r="X80" s="110">
        <f t="shared" si="30"/>
        <v>0</v>
      </c>
      <c r="Y80" s="110">
        <f t="shared" si="30"/>
        <v>0</v>
      </c>
      <c r="Z80" s="110">
        <f t="shared" si="30"/>
        <v>0</v>
      </c>
      <c r="AA80" s="110">
        <f t="shared" si="30"/>
        <v>0</v>
      </c>
      <c r="AB80" s="110">
        <f t="shared" si="30"/>
        <v>0</v>
      </c>
    </row>
    <row r="81" spans="1:28" x14ac:dyDescent="0.25">
      <c r="B81" s="93">
        <v>20</v>
      </c>
      <c r="C81" s="107"/>
      <c r="D81" s="107"/>
      <c r="E81" s="108">
        <v>124.4</v>
      </c>
      <c r="F81" s="108">
        <v>0.1</v>
      </c>
      <c r="G81" s="108">
        <v>13.7</v>
      </c>
      <c r="H81" s="108">
        <v>3.25</v>
      </c>
      <c r="I81" s="108">
        <v>0.16</v>
      </c>
      <c r="J81" s="108">
        <v>0.16</v>
      </c>
      <c r="K81" s="108">
        <v>0</v>
      </c>
      <c r="L81" s="108">
        <v>0</v>
      </c>
      <c r="M81" s="108">
        <v>0</v>
      </c>
      <c r="N81" s="108">
        <v>0</v>
      </c>
      <c r="O81" s="108">
        <v>0</v>
      </c>
      <c r="P81" s="108">
        <v>0</v>
      </c>
      <c r="Q81" s="108">
        <v>0</v>
      </c>
      <c r="R81" s="108">
        <v>0</v>
      </c>
      <c r="S81" s="108">
        <v>0</v>
      </c>
      <c r="T81" s="108">
        <v>160</v>
      </c>
      <c r="U81" s="108">
        <f>(T81/1000)*2.5</f>
        <v>0.4</v>
      </c>
      <c r="V81" s="108">
        <v>0</v>
      </c>
      <c r="W81" s="108">
        <v>0</v>
      </c>
      <c r="X81" s="108">
        <v>0</v>
      </c>
      <c r="Y81" s="108">
        <v>0</v>
      </c>
      <c r="Z81" s="108">
        <v>0</v>
      </c>
      <c r="AA81" s="108">
        <v>0</v>
      </c>
      <c r="AB81" s="108">
        <v>0</v>
      </c>
    </row>
    <row r="82" spans="1:28" x14ac:dyDescent="0.25">
      <c r="A82" s="113" t="s">
        <v>34</v>
      </c>
      <c r="B82" s="113">
        <f>B71+B73+B75+B77+B79+B81</f>
        <v>545</v>
      </c>
      <c r="C82" s="113">
        <f t="shared" ref="C82:AB82" si="31">C71+C73+C75+C77+C79+C81</f>
        <v>2.6875</v>
      </c>
      <c r="D82" s="113">
        <f t="shared" si="31"/>
        <v>215</v>
      </c>
      <c r="E82" s="113">
        <f t="shared" si="31"/>
        <v>546.54999999999995</v>
      </c>
      <c r="F82" s="113">
        <f t="shared" si="31"/>
        <v>32.03</v>
      </c>
      <c r="G82" s="113">
        <f t="shared" si="31"/>
        <v>31.200000000000003</v>
      </c>
      <c r="H82" s="113">
        <f t="shared" si="31"/>
        <v>8.85</v>
      </c>
      <c r="I82" s="113">
        <f t="shared" si="31"/>
        <v>36.72</v>
      </c>
      <c r="J82" s="113">
        <f t="shared" si="31"/>
        <v>6.0299999999999994</v>
      </c>
      <c r="K82" s="113">
        <f t="shared" si="31"/>
        <v>0.06</v>
      </c>
      <c r="L82" s="113">
        <f t="shared" si="31"/>
        <v>7.0500000000000007</v>
      </c>
      <c r="M82" s="113">
        <f t="shared" si="31"/>
        <v>1135.2</v>
      </c>
      <c r="N82" s="113">
        <f t="shared" si="31"/>
        <v>1.01</v>
      </c>
      <c r="O82" s="113">
        <f t="shared" si="31"/>
        <v>0.22</v>
      </c>
      <c r="P82" s="113">
        <f t="shared" si="31"/>
        <v>8.2099999999999991</v>
      </c>
      <c r="Q82" s="113">
        <f t="shared" si="31"/>
        <v>71.5</v>
      </c>
      <c r="R82" s="113">
        <f t="shared" si="31"/>
        <v>0.75</v>
      </c>
      <c r="S82" s="113">
        <f t="shared" si="31"/>
        <v>134.75</v>
      </c>
      <c r="T82" s="113">
        <f t="shared" si="31"/>
        <v>535.20000000000005</v>
      </c>
      <c r="U82" s="118">
        <f>U71+U73+U75+U77+U79+U81</f>
        <v>1.3380000000000001</v>
      </c>
      <c r="V82" s="113">
        <f t="shared" si="31"/>
        <v>1123.5</v>
      </c>
      <c r="W82" s="113">
        <f t="shared" si="31"/>
        <v>101.6</v>
      </c>
      <c r="X82" s="113">
        <f t="shared" si="31"/>
        <v>66.199999999999989</v>
      </c>
      <c r="Y82" s="113">
        <f t="shared" si="31"/>
        <v>318.7</v>
      </c>
      <c r="Z82" s="113">
        <f t="shared" si="31"/>
        <v>2.9699999999999998</v>
      </c>
      <c r="AA82" s="113">
        <f t="shared" si="31"/>
        <v>3.0300000000000002</v>
      </c>
      <c r="AB82" s="113">
        <f t="shared" si="31"/>
        <v>17.55</v>
      </c>
    </row>
    <row r="83" spans="1:28" x14ac:dyDescent="0.25">
      <c r="B83" s="89" t="s">
        <v>155</v>
      </c>
      <c r="C83" s="97"/>
      <c r="D83" s="97"/>
      <c r="E83" s="135"/>
      <c r="F83" s="135"/>
      <c r="G83" s="135"/>
      <c r="H83" s="135"/>
      <c r="I83" s="135"/>
      <c r="J83" s="135"/>
      <c r="K83" s="135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35"/>
      <c r="X83" s="135"/>
      <c r="Y83" s="135"/>
      <c r="Z83" s="135"/>
      <c r="AA83" s="135"/>
      <c r="AB83" s="135"/>
    </row>
    <row r="84" spans="1:28" x14ac:dyDescent="0.25">
      <c r="B84" s="104" t="s">
        <v>156</v>
      </c>
      <c r="C84" s="111"/>
      <c r="D84" s="111"/>
      <c r="E84" s="110">
        <f>(E85/$B85)*100</f>
        <v>36</v>
      </c>
      <c r="F84" s="110">
        <f t="shared" ref="F84:AB84" si="32">(F85/$B85)*100</f>
        <v>0.5</v>
      </c>
      <c r="G84" s="110">
        <f t="shared" si="32"/>
        <v>0.1</v>
      </c>
      <c r="H84" s="110">
        <f t="shared" si="32"/>
        <v>0</v>
      </c>
      <c r="I84" s="110">
        <f t="shared" si="32"/>
        <v>8.7999999999999989</v>
      </c>
      <c r="J84" s="110">
        <f t="shared" si="32"/>
        <v>8.7999999999999989</v>
      </c>
      <c r="K84" s="110">
        <f>(K85/$B85)*100</f>
        <v>8.7999999999999989</v>
      </c>
      <c r="L84" s="110">
        <f t="shared" si="32"/>
        <v>0.1</v>
      </c>
      <c r="M84" s="110">
        <f t="shared" si="32"/>
        <v>3</v>
      </c>
      <c r="N84" s="110">
        <f t="shared" si="32"/>
        <v>7.9999999999999988E-2</v>
      </c>
      <c r="O84" s="110">
        <f t="shared" si="32"/>
        <v>1.9999999999999997E-2</v>
      </c>
      <c r="P84" s="110">
        <f t="shared" si="32"/>
        <v>0.2</v>
      </c>
      <c r="Q84" s="110">
        <f t="shared" si="32"/>
        <v>39</v>
      </c>
      <c r="R84" s="110">
        <f t="shared" si="32"/>
        <v>0</v>
      </c>
      <c r="S84" s="110">
        <f t="shared" si="32"/>
        <v>18</v>
      </c>
      <c r="T84" s="110">
        <f t="shared" si="32"/>
        <v>10</v>
      </c>
      <c r="U84" s="110">
        <f t="shared" si="32"/>
        <v>2.5000000000000001E-2</v>
      </c>
      <c r="V84" s="110">
        <f t="shared" si="32"/>
        <v>150</v>
      </c>
      <c r="W84" s="110">
        <f t="shared" si="32"/>
        <v>10</v>
      </c>
      <c r="X84" s="110">
        <f t="shared" si="32"/>
        <v>8</v>
      </c>
      <c r="Y84" s="110">
        <f t="shared" si="32"/>
        <v>13</v>
      </c>
      <c r="Z84" s="110">
        <f t="shared" si="32"/>
        <v>0.2</v>
      </c>
      <c r="AA84" s="110">
        <f t="shared" si="32"/>
        <v>0</v>
      </c>
      <c r="AB84" s="110">
        <f t="shared" si="32"/>
        <v>1</v>
      </c>
    </row>
    <row r="85" spans="1:28" x14ac:dyDescent="0.25">
      <c r="B85" s="94">
        <v>150</v>
      </c>
      <c r="C85" s="109">
        <v>1</v>
      </c>
      <c r="D85" s="109">
        <v>80</v>
      </c>
      <c r="E85" s="109">
        <v>54</v>
      </c>
      <c r="F85" s="109">
        <v>0.75</v>
      </c>
      <c r="G85" s="109">
        <v>0.15</v>
      </c>
      <c r="H85" s="109">
        <v>0</v>
      </c>
      <c r="I85" s="109">
        <v>13.2</v>
      </c>
      <c r="J85" s="109">
        <v>13.2</v>
      </c>
      <c r="K85" s="109">
        <v>13.2</v>
      </c>
      <c r="L85" s="109">
        <v>0.15</v>
      </c>
      <c r="M85" s="109">
        <v>4.5</v>
      </c>
      <c r="N85" s="109">
        <v>0.12</v>
      </c>
      <c r="O85" s="109">
        <v>0.03</v>
      </c>
      <c r="P85" s="109">
        <v>0.3</v>
      </c>
      <c r="Q85" s="109">
        <v>58.5</v>
      </c>
      <c r="R85" s="109">
        <v>0</v>
      </c>
      <c r="S85" s="109">
        <v>27</v>
      </c>
      <c r="T85" s="109">
        <v>15</v>
      </c>
      <c r="U85" s="109">
        <f>(T85/1000)*2.5</f>
        <v>3.7499999999999999E-2</v>
      </c>
      <c r="V85" s="109">
        <v>225</v>
      </c>
      <c r="W85" s="109">
        <v>15</v>
      </c>
      <c r="X85" s="109">
        <v>12</v>
      </c>
      <c r="Y85" s="109">
        <v>19.5</v>
      </c>
      <c r="Z85" s="109">
        <v>0.3</v>
      </c>
      <c r="AA85" s="109">
        <v>0</v>
      </c>
      <c r="AB85" s="109">
        <v>1.5</v>
      </c>
    </row>
    <row r="86" spans="1:28" x14ac:dyDescent="0.25">
      <c r="B86" s="104" t="s">
        <v>172</v>
      </c>
      <c r="C86" s="117"/>
      <c r="D86" s="111"/>
      <c r="E86" s="110">
        <f>(E87/$B87)*100</f>
        <v>493</v>
      </c>
      <c r="F86" s="110">
        <f t="shared" ref="F86:AB86" si="33">(F87/$B87)*100</f>
        <v>6.8000000000000007</v>
      </c>
      <c r="G86" s="110">
        <f t="shared" si="33"/>
        <v>24.111111111111111</v>
      </c>
      <c r="H86" s="110">
        <f t="shared" si="33"/>
        <v>12.222222222222221</v>
      </c>
      <c r="I86" s="110">
        <f t="shared" si="33"/>
        <v>66.511111111111106</v>
      </c>
      <c r="J86" s="110">
        <f t="shared" si="33"/>
        <v>28.511111111111109</v>
      </c>
      <c r="K86" s="110">
        <f>(K87/$B87)*100</f>
        <v>28.511111111111109</v>
      </c>
      <c r="L86" s="110">
        <f t="shared" si="33"/>
        <v>2.1999999999999997</v>
      </c>
      <c r="M86" s="110">
        <f t="shared" si="33"/>
        <v>0</v>
      </c>
      <c r="N86" s="110">
        <f t="shared" si="33"/>
        <v>8.8888888888888892E-2</v>
      </c>
      <c r="O86" s="110">
        <f t="shared" si="33"/>
        <v>0.1111111111111111</v>
      </c>
      <c r="P86" s="110">
        <f t="shared" si="33"/>
        <v>1.3111111111111109</v>
      </c>
      <c r="Q86" s="110">
        <f t="shared" si="33"/>
        <v>0</v>
      </c>
      <c r="R86" s="110">
        <f t="shared" si="33"/>
        <v>0</v>
      </c>
      <c r="S86" s="110">
        <f t="shared" si="33"/>
        <v>0</v>
      </c>
      <c r="T86" s="110">
        <f t="shared" si="33"/>
        <v>450</v>
      </c>
      <c r="U86" s="110">
        <f t="shared" si="33"/>
        <v>1.1250000000000002</v>
      </c>
      <c r="V86" s="110">
        <f t="shared" si="33"/>
        <v>210</v>
      </c>
      <c r="W86" s="110">
        <f t="shared" si="33"/>
        <v>84</v>
      </c>
      <c r="X86" s="110">
        <f t="shared" si="33"/>
        <v>41</v>
      </c>
      <c r="Y86" s="110">
        <f t="shared" si="33"/>
        <v>130</v>
      </c>
      <c r="Z86" s="110">
        <f t="shared" si="33"/>
        <v>2.1111111111111112</v>
      </c>
      <c r="AA86" s="110">
        <f t="shared" si="33"/>
        <v>1</v>
      </c>
      <c r="AB86" s="110">
        <f t="shared" si="33"/>
        <v>0</v>
      </c>
    </row>
    <row r="87" spans="1:28" x14ac:dyDescent="0.25">
      <c r="B87" s="94">
        <v>45</v>
      </c>
      <c r="C87" s="122"/>
      <c r="D87" s="109"/>
      <c r="E87" s="109">
        <v>221.85</v>
      </c>
      <c r="F87" s="109">
        <v>3.06</v>
      </c>
      <c r="G87" s="109">
        <v>10.85</v>
      </c>
      <c r="H87" s="109">
        <v>5.5</v>
      </c>
      <c r="I87" s="109">
        <v>29.93</v>
      </c>
      <c r="J87" s="109">
        <v>12.83</v>
      </c>
      <c r="K87" s="109">
        <v>12.83</v>
      </c>
      <c r="L87" s="109">
        <v>0.99</v>
      </c>
      <c r="M87" s="109">
        <v>0</v>
      </c>
      <c r="N87" s="109">
        <v>0.04</v>
      </c>
      <c r="O87" s="109">
        <v>0.05</v>
      </c>
      <c r="P87" s="109">
        <v>0.59</v>
      </c>
      <c r="Q87" s="109">
        <v>0</v>
      </c>
      <c r="R87" s="109">
        <v>0</v>
      </c>
      <c r="S87" s="109">
        <v>0</v>
      </c>
      <c r="T87" s="109">
        <v>202.5</v>
      </c>
      <c r="U87" s="109">
        <f>(T87/1000)*2.5</f>
        <v>0.50625000000000009</v>
      </c>
      <c r="V87" s="109">
        <v>94.5</v>
      </c>
      <c r="W87" s="109">
        <v>37.799999999999997</v>
      </c>
      <c r="X87" s="109">
        <v>18.45</v>
      </c>
      <c r="Y87" s="109">
        <v>58.5</v>
      </c>
      <c r="Z87" s="109">
        <v>0.95</v>
      </c>
      <c r="AA87" s="109">
        <v>0.45</v>
      </c>
      <c r="AB87" s="109">
        <v>0</v>
      </c>
    </row>
    <row r="88" spans="1:28" x14ac:dyDescent="0.25">
      <c r="B88" s="104" t="s">
        <v>173</v>
      </c>
      <c r="C88" s="117"/>
      <c r="D88" s="111"/>
      <c r="E88" s="110">
        <f>(E89/$B89)*100</f>
        <v>547.00000000000011</v>
      </c>
      <c r="F88" s="110">
        <f t="shared" ref="F88:AB88" si="34">(F89/$B89)*100</f>
        <v>5.6000000000000005</v>
      </c>
      <c r="G88" s="110">
        <f t="shared" si="34"/>
        <v>35.799999999999997</v>
      </c>
      <c r="H88" s="110">
        <f t="shared" si="34"/>
        <v>14.6</v>
      </c>
      <c r="I88" s="110">
        <f t="shared" si="34"/>
        <v>53.899999999999991</v>
      </c>
      <c r="J88" s="110">
        <f t="shared" si="34"/>
        <v>0.89999999999999991</v>
      </c>
      <c r="K88" s="110">
        <f>(K89/$B89)*100</f>
        <v>0</v>
      </c>
      <c r="L88" s="110">
        <f t="shared" si="34"/>
        <v>5.6999999999999993</v>
      </c>
      <c r="M88" s="110">
        <f t="shared" si="34"/>
        <v>0</v>
      </c>
      <c r="N88" s="110">
        <f t="shared" si="34"/>
        <v>0.2</v>
      </c>
      <c r="O88" s="110">
        <f t="shared" si="34"/>
        <v>7.4999999999999997E-2</v>
      </c>
      <c r="P88" s="110">
        <f t="shared" si="34"/>
        <v>3.1</v>
      </c>
      <c r="Q88" s="110">
        <f t="shared" si="34"/>
        <v>0</v>
      </c>
      <c r="R88" s="110">
        <f t="shared" si="34"/>
        <v>0</v>
      </c>
      <c r="S88" s="110">
        <f t="shared" si="34"/>
        <v>37</v>
      </c>
      <c r="T88" s="110">
        <f t="shared" si="34"/>
        <v>770</v>
      </c>
      <c r="U88" s="110">
        <f t="shared" si="34"/>
        <v>1.925</v>
      </c>
      <c r="V88" s="110">
        <f t="shared" si="34"/>
        <v>1040</v>
      </c>
      <c r="W88" s="110">
        <f t="shared" si="34"/>
        <v>31</v>
      </c>
      <c r="X88" s="110">
        <f t="shared" si="34"/>
        <v>44.000000000000007</v>
      </c>
      <c r="Y88" s="110">
        <f t="shared" si="34"/>
        <v>110.00000000000001</v>
      </c>
      <c r="Z88" s="110">
        <f t="shared" si="34"/>
        <v>1.7000000000000002</v>
      </c>
      <c r="AA88" s="110">
        <f t="shared" si="34"/>
        <v>0.70000000000000007</v>
      </c>
      <c r="AB88" s="110">
        <f t="shared" si="34"/>
        <v>0</v>
      </c>
    </row>
    <row r="89" spans="1:28" x14ac:dyDescent="0.25">
      <c r="B89" s="94">
        <v>40</v>
      </c>
      <c r="C89" s="122"/>
      <c r="D89" s="109"/>
      <c r="E89" s="122">
        <v>218.8</v>
      </c>
      <c r="F89" s="122">
        <v>2.2400000000000002</v>
      </c>
      <c r="G89" s="122">
        <v>14.32</v>
      </c>
      <c r="H89" s="122">
        <v>5.84</v>
      </c>
      <c r="I89" s="122">
        <v>21.56</v>
      </c>
      <c r="J89" s="122">
        <v>0.36</v>
      </c>
      <c r="K89" s="122">
        <v>0</v>
      </c>
      <c r="L89" s="122">
        <v>2.2799999999999998</v>
      </c>
      <c r="M89" s="122">
        <v>0</v>
      </c>
      <c r="N89" s="122">
        <v>0.08</v>
      </c>
      <c r="O89" s="122">
        <v>0.03</v>
      </c>
      <c r="P89" s="122">
        <v>1.24</v>
      </c>
      <c r="Q89" s="122">
        <v>0</v>
      </c>
      <c r="R89" s="122">
        <v>0</v>
      </c>
      <c r="S89" s="122">
        <v>14.8</v>
      </c>
      <c r="T89" s="122">
        <v>308</v>
      </c>
      <c r="U89" s="122">
        <f>(T89/1000)*2.5</f>
        <v>0.77</v>
      </c>
      <c r="V89" s="122">
        <v>416</v>
      </c>
      <c r="W89" s="122">
        <v>12.4</v>
      </c>
      <c r="X89" s="122">
        <v>17.600000000000001</v>
      </c>
      <c r="Y89" s="122">
        <v>44</v>
      </c>
      <c r="Z89" s="122">
        <v>0.68</v>
      </c>
      <c r="AA89" s="122">
        <v>0.28000000000000003</v>
      </c>
      <c r="AB89" s="122">
        <v>0</v>
      </c>
    </row>
    <row r="90" spans="1:28" x14ac:dyDescent="0.25">
      <c r="B90" s="104" t="s">
        <v>158</v>
      </c>
      <c r="C90" s="117"/>
      <c r="D90" s="111"/>
      <c r="E90" s="110">
        <v>0</v>
      </c>
      <c r="F90" s="110">
        <v>0</v>
      </c>
      <c r="G90" s="110">
        <v>0</v>
      </c>
      <c r="H90" s="110">
        <v>0</v>
      </c>
      <c r="I90" s="110">
        <v>0</v>
      </c>
      <c r="J90" s="110">
        <v>0</v>
      </c>
      <c r="K90" s="110">
        <f>(K91/$B91)*100</f>
        <v>0</v>
      </c>
      <c r="L90" s="110">
        <v>0</v>
      </c>
      <c r="M90" s="110">
        <v>0</v>
      </c>
      <c r="N90" s="110">
        <v>0</v>
      </c>
      <c r="O90" s="110">
        <v>0</v>
      </c>
      <c r="P90" s="110">
        <v>0</v>
      </c>
      <c r="Q90" s="110">
        <v>0</v>
      </c>
      <c r="R90" s="110">
        <v>0</v>
      </c>
      <c r="S90" s="110">
        <v>5</v>
      </c>
      <c r="T90" s="110">
        <v>0</v>
      </c>
      <c r="U90" s="110">
        <v>0</v>
      </c>
      <c r="V90" s="110">
        <v>35</v>
      </c>
      <c r="W90" s="110">
        <v>0</v>
      </c>
      <c r="X90" s="110">
        <v>2</v>
      </c>
      <c r="Y90" s="110">
        <v>3</v>
      </c>
      <c r="Z90" s="110">
        <v>0</v>
      </c>
      <c r="AA90" s="110">
        <v>0</v>
      </c>
      <c r="AB90" s="110">
        <v>0</v>
      </c>
    </row>
    <row r="91" spans="1:28" x14ac:dyDescent="0.25">
      <c r="B91" s="94">
        <v>330</v>
      </c>
      <c r="C91" s="122"/>
      <c r="D91" s="109"/>
      <c r="E91" s="122">
        <v>0</v>
      </c>
      <c r="F91" s="122">
        <v>0</v>
      </c>
      <c r="G91" s="122">
        <v>0</v>
      </c>
      <c r="H91" s="122">
        <v>0</v>
      </c>
      <c r="I91" s="122">
        <v>0</v>
      </c>
      <c r="J91" s="122">
        <v>0</v>
      </c>
      <c r="K91" s="122">
        <v>0</v>
      </c>
      <c r="L91" s="122">
        <v>0</v>
      </c>
      <c r="M91" s="122">
        <v>0</v>
      </c>
      <c r="N91" s="122">
        <v>0</v>
      </c>
      <c r="O91" s="122">
        <v>0</v>
      </c>
      <c r="P91" s="122">
        <v>0</v>
      </c>
      <c r="Q91" s="122">
        <v>0</v>
      </c>
      <c r="R91" s="122">
        <v>0</v>
      </c>
      <c r="S91" s="122">
        <v>16.5</v>
      </c>
      <c r="T91" s="122">
        <v>0</v>
      </c>
      <c r="U91" s="122">
        <v>0</v>
      </c>
      <c r="V91" s="122">
        <v>115.5</v>
      </c>
      <c r="W91" s="122">
        <v>0</v>
      </c>
      <c r="X91" s="122">
        <v>6.6</v>
      </c>
      <c r="Y91" s="122">
        <v>9.9</v>
      </c>
      <c r="Z91" s="122">
        <v>0</v>
      </c>
      <c r="AA91" s="122">
        <v>0</v>
      </c>
      <c r="AB91" s="122">
        <v>0</v>
      </c>
    </row>
    <row r="92" spans="1:28" x14ac:dyDescent="0.25">
      <c r="B92" s="104" t="s">
        <v>159</v>
      </c>
      <c r="C92" s="117"/>
      <c r="D92" s="111"/>
      <c r="E92" s="110">
        <v>100</v>
      </c>
      <c r="F92" s="110">
        <v>14.6</v>
      </c>
      <c r="G92" s="110">
        <v>0</v>
      </c>
      <c r="H92" s="110">
        <v>0</v>
      </c>
      <c r="I92" s="110">
        <v>11</v>
      </c>
      <c r="J92" s="110">
        <v>0</v>
      </c>
      <c r="K92" s="110">
        <f>(K93/$B93)*100</f>
        <v>0</v>
      </c>
      <c r="L92" s="110">
        <v>0</v>
      </c>
      <c r="M92" s="110">
        <v>0</v>
      </c>
      <c r="N92" s="110">
        <v>0.04</v>
      </c>
      <c r="O92" s="110">
        <v>0.21</v>
      </c>
      <c r="P92" s="110">
        <v>24.8</v>
      </c>
      <c r="Q92" s="110">
        <v>0</v>
      </c>
      <c r="R92" s="110">
        <v>0</v>
      </c>
      <c r="S92" s="110">
        <v>11</v>
      </c>
      <c r="T92" s="110">
        <v>81</v>
      </c>
      <c r="U92" s="110">
        <v>0.20250000000000001</v>
      </c>
      <c r="V92" s="110">
        <v>3780</v>
      </c>
      <c r="W92" s="110">
        <v>140</v>
      </c>
      <c r="X92" s="110">
        <v>330</v>
      </c>
      <c r="Y92" s="110">
        <v>310</v>
      </c>
      <c r="Z92" s="110">
        <v>4.5999999999999996</v>
      </c>
      <c r="AA92" s="110">
        <v>1.1000000000000001</v>
      </c>
      <c r="AB92" s="110">
        <v>9</v>
      </c>
    </row>
    <row r="93" spans="1:28" x14ac:dyDescent="0.25">
      <c r="B93" s="94">
        <v>6</v>
      </c>
      <c r="C93" s="122"/>
      <c r="D93" s="109"/>
      <c r="E93" s="122">
        <v>6</v>
      </c>
      <c r="F93" s="122">
        <v>0.87599999999999989</v>
      </c>
      <c r="G93" s="122">
        <v>0</v>
      </c>
      <c r="H93" s="122">
        <v>0</v>
      </c>
      <c r="I93" s="122">
        <v>0.66</v>
      </c>
      <c r="J93" s="122">
        <v>0</v>
      </c>
      <c r="K93" s="122">
        <v>0</v>
      </c>
      <c r="L93" s="122">
        <v>0</v>
      </c>
      <c r="M93" s="122">
        <v>0</v>
      </c>
      <c r="N93" s="122">
        <v>2.3999999999999998E-3</v>
      </c>
      <c r="O93" s="122">
        <v>1.26E-2</v>
      </c>
      <c r="P93" s="122">
        <v>1.4880000000000002</v>
      </c>
      <c r="Q93" s="122">
        <v>0</v>
      </c>
      <c r="R93" s="122">
        <v>0</v>
      </c>
      <c r="S93" s="122">
        <v>0.66</v>
      </c>
      <c r="T93" s="122">
        <v>4.8600000000000003</v>
      </c>
      <c r="U93" s="122">
        <v>1.2150000000000001E-2</v>
      </c>
      <c r="V93" s="122">
        <v>226.8</v>
      </c>
      <c r="W93" s="122">
        <v>8.4</v>
      </c>
      <c r="X93" s="122">
        <v>19.8</v>
      </c>
      <c r="Y93" s="122">
        <v>18.600000000000001</v>
      </c>
      <c r="Z93" s="122">
        <v>0.27599999999999997</v>
      </c>
      <c r="AA93" s="122">
        <v>6.6000000000000003E-2</v>
      </c>
      <c r="AB93" s="122">
        <v>0.54</v>
      </c>
    </row>
    <row r="94" spans="1:28" x14ac:dyDescent="0.25">
      <c r="B94" s="104" t="s">
        <v>160</v>
      </c>
      <c r="C94" s="117"/>
      <c r="D94" s="111"/>
      <c r="E94" s="110">
        <v>45</v>
      </c>
      <c r="F94" s="110">
        <v>3.4</v>
      </c>
      <c r="G94" s="110">
        <v>1.6</v>
      </c>
      <c r="H94" s="110">
        <v>1.01</v>
      </c>
      <c r="I94" s="110">
        <v>4.5999999999999996</v>
      </c>
      <c r="J94" s="110">
        <v>4.7200000000000006</v>
      </c>
      <c r="K94" s="110">
        <f>(K95/$B95)*100</f>
        <v>0</v>
      </c>
      <c r="L94" s="110">
        <v>0</v>
      </c>
      <c r="M94" s="110">
        <v>23</v>
      </c>
      <c r="N94" s="110">
        <v>0.03</v>
      </c>
      <c r="O94" s="110">
        <v>0.25</v>
      </c>
      <c r="P94" s="110">
        <v>0.1</v>
      </c>
      <c r="Q94" s="110">
        <v>2</v>
      </c>
      <c r="R94" s="110">
        <v>0.9</v>
      </c>
      <c r="S94" s="110">
        <v>12</v>
      </c>
      <c r="T94" s="110">
        <v>41</v>
      </c>
      <c r="U94" s="110">
        <v>0.10249999999999999</v>
      </c>
      <c r="V94" s="110">
        <v>157</v>
      </c>
      <c r="W94" s="110">
        <v>120</v>
      </c>
      <c r="X94" s="110">
        <v>10</v>
      </c>
      <c r="Y94" s="110">
        <v>96</v>
      </c>
      <c r="Z94" s="110">
        <v>0</v>
      </c>
      <c r="AA94" s="110">
        <v>0.4</v>
      </c>
      <c r="AB94" s="110">
        <v>1</v>
      </c>
    </row>
    <row r="95" spans="1:28" x14ac:dyDescent="0.25">
      <c r="B95" s="94">
        <v>125</v>
      </c>
      <c r="C95" s="122"/>
      <c r="D95" s="109"/>
      <c r="E95" s="122">
        <v>56.25</v>
      </c>
      <c r="F95" s="122">
        <v>4.25</v>
      </c>
      <c r="G95" s="122">
        <v>2</v>
      </c>
      <c r="H95" s="122">
        <v>1.2625</v>
      </c>
      <c r="I95" s="122">
        <v>5.75</v>
      </c>
      <c r="J95" s="122">
        <v>5.9</v>
      </c>
      <c r="K95" s="122">
        <v>0</v>
      </c>
      <c r="L95" s="122">
        <v>0</v>
      </c>
      <c r="M95" s="122">
        <v>28.75</v>
      </c>
      <c r="N95" s="122">
        <v>3.7499999999999999E-2</v>
      </c>
      <c r="O95" s="122">
        <v>0.3125</v>
      </c>
      <c r="P95" s="122">
        <v>0.125</v>
      </c>
      <c r="Q95" s="122">
        <v>2.5</v>
      </c>
      <c r="R95" s="122">
        <v>1.125</v>
      </c>
      <c r="S95" s="122">
        <v>15</v>
      </c>
      <c r="T95" s="122">
        <v>51.25</v>
      </c>
      <c r="U95" s="122">
        <v>0.12812499999999999</v>
      </c>
      <c r="V95" s="122">
        <v>196.25</v>
      </c>
      <c r="W95" s="122">
        <v>150</v>
      </c>
      <c r="X95" s="122">
        <v>12.5</v>
      </c>
      <c r="Y95" s="122">
        <v>120</v>
      </c>
      <c r="Z95" s="122">
        <v>0</v>
      </c>
      <c r="AA95" s="122">
        <v>0.5</v>
      </c>
      <c r="AB95" s="122">
        <v>1.25</v>
      </c>
    </row>
    <row r="96" spans="1:28" x14ac:dyDescent="0.25">
      <c r="A96" s="113" t="s">
        <v>34</v>
      </c>
      <c r="B96" s="114">
        <f>B85+B87+B89+B91+B93+B95</f>
        <v>696</v>
      </c>
      <c r="C96" s="114">
        <f t="shared" ref="C96:AB96" si="35">C85+C87+C89+C91+C93+C95</f>
        <v>1</v>
      </c>
      <c r="D96" s="114">
        <f t="shared" si="35"/>
        <v>80</v>
      </c>
      <c r="E96" s="114">
        <f t="shared" si="35"/>
        <v>556.90000000000009</v>
      </c>
      <c r="F96" s="114">
        <f t="shared" si="35"/>
        <v>11.176</v>
      </c>
      <c r="G96" s="114">
        <f t="shared" si="35"/>
        <v>27.32</v>
      </c>
      <c r="H96" s="114">
        <f t="shared" si="35"/>
        <v>12.602499999999999</v>
      </c>
      <c r="I96" s="114">
        <f t="shared" si="35"/>
        <v>71.099999999999994</v>
      </c>
      <c r="J96" s="114">
        <f t="shared" si="35"/>
        <v>32.29</v>
      </c>
      <c r="K96" s="114">
        <f t="shared" si="35"/>
        <v>26.03</v>
      </c>
      <c r="L96" s="114">
        <f t="shared" si="35"/>
        <v>3.42</v>
      </c>
      <c r="M96" s="114">
        <f t="shared" si="35"/>
        <v>33.25</v>
      </c>
      <c r="N96" s="114">
        <f t="shared" si="35"/>
        <v>0.27989999999999998</v>
      </c>
      <c r="O96" s="114">
        <f t="shared" si="35"/>
        <v>0.43509999999999999</v>
      </c>
      <c r="P96" s="114">
        <f t="shared" si="35"/>
        <v>3.7430000000000003</v>
      </c>
      <c r="Q96" s="114">
        <f t="shared" si="35"/>
        <v>61</v>
      </c>
      <c r="R96" s="114">
        <f t="shared" si="35"/>
        <v>1.125</v>
      </c>
      <c r="S96" s="114">
        <f t="shared" si="35"/>
        <v>73.959999999999994</v>
      </c>
      <c r="T96" s="114">
        <f t="shared" si="35"/>
        <v>581.61</v>
      </c>
      <c r="U96" s="114">
        <f t="shared" si="35"/>
        <v>1.4540250000000003</v>
      </c>
      <c r="V96" s="114">
        <f t="shared" si="35"/>
        <v>1274.05</v>
      </c>
      <c r="W96" s="114">
        <f t="shared" si="35"/>
        <v>223.60000000000002</v>
      </c>
      <c r="X96" s="114">
        <f t="shared" si="35"/>
        <v>86.95</v>
      </c>
      <c r="Y96" s="114">
        <f t="shared" si="35"/>
        <v>270.5</v>
      </c>
      <c r="Z96" s="114">
        <f t="shared" si="35"/>
        <v>2.206</v>
      </c>
      <c r="AA96" s="114">
        <f t="shared" si="35"/>
        <v>1.296</v>
      </c>
      <c r="AB96" s="114">
        <f t="shared" si="35"/>
        <v>3.29</v>
      </c>
    </row>
    <row r="97" spans="1:28" x14ac:dyDescent="0.25">
      <c r="B97" s="95"/>
      <c r="C97" s="97"/>
      <c r="D97" s="97"/>
      <c r="E97" s="135"/>
      <c r="F97" s="135"/>
      <c r="G97" s="135"/>
      <c r="H97" s="135"/>
      <c r="I97" s="135"/>
      <c r="J97" s="135"/>
      <c r="K97" s="135"/>
      <c r="L97" s="135"/>
      <c r="M97" s="135"/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/>
      <c r="Z97" s="135"/>
      <c r="AA97" s="135"/>
      <c r="AB97" s="135"/>
    </row>
    <row r="98" spans="1:28" x14ac:dyDescent="0.25">
      <c r="A98" s="115" t="s">
        <v>161</v>
      </c>
      <c r="B98" s="119">
        <f>SUM(B96,B82,B68,B58)</f>
        <v>1781</v>
      </c>
      <c r="C98" s="119">
        <f t="shared" ref="C98:AB98" si="36">SUM(C96,C82,C68,C58)</f>
        <v>5.6875</v>
      </c>
      <c r="D98" s="119">
        <f t="shared" si="36"/>
        <v>475</v>
      </c>
      <c r="E98" s="119">
        <f t="shared" si="36"/>
        <v>1998.0500000000002</v>
      </c>
      <c r="F98" s="119">
        <f t="shared" si="36"/>
        <v>78.626000000000005</v>
      </c>
      <c r="G98" s="119">
        <f t="shared" si="36"/>
        <v>83.600000000000009</v>
      </c>
      <c r="H98" s="119">
        <f t="shared" si="36"/>
        <v>29.232499999999998</v>
      </c>
      <c r="I98" s="119">
        <f t="shared" si="36"/>
        <v>248.82</v>
      </c>
      <c r="J98" s="119">
        <f t="shared" si="36"/>
        <v>79.73</v>
      </c>
      <c r="K98" s="119">
        <f t="shared" si="36"/>
        <v>35.36</v>
      </c>
      <c r="L98" s="119">
        <f t="shared" si="36"/>
        <v>26.84</v>
      </c>
      <c r="M98" s="119">
        <f t="shared" si="36"/>
        <v>1204.45</v>
      </c>
      <c r="N98" s="119">
        <f t="shared" si="36"/>
        <v>2.2298999999999998</v>
      </c>
      <c r="O98" s="119">
        <f t="shared" si="36"/>
        <v>1.7151000000000001</v>
      </c>
      <c r="P98" s="119">
        <f t="shared" si="36"/>
        <v>26.323</v>
      </c>
      <c r="Q98" s="119">
        <f t="shared" si="36"/>
        <v>153.19999999999999</v>
      </c>
      <c r="R98" s="119">
        <f t="shared" si="36"/>
        <v>4.1150000000000002</v>
      </c>
      <c r="S98" s="119">
        <f t="shared" si="36"/>
        <v>379.90999999999997</v>
      </c>
      <c r="T98" s="119">
        <f t="shared" si="36"/>
        <v>2716.81</v>
      </c>
      <c r="U98" s="119">
        <f t="shared" si="36"/>
        <v>6.7920250000000006</v>
      </c>
      <c r="V98" s="119">
        <f t="shared" si="36"/>
        <v>3845.75</v>
      </c>
      <c r="W98" s="119">
        <f t="shared" si="36"/>
        <v>717.80000000000007</v>
      </c>
      <c r="X98" s="119">
        <f t="shared" si="36"/>
        <v>376.45</v>
      </c>
      <c r="Y98" s="119">
        <f t="shared" si="36"/>
        <v>1314.6</v>
      </c>
      <c r="Z98" s="119">
        <f t="shared" si="36"/>
        <v>15.456</v>
      </c>
      <c r="AA98" s="119">
        <f t="shared" si="36"/>
        <v>9.2060000000000013</v>
      </c>
      <c r="AB98" s="119">
        <f t="shared" si="36"/>
        <v>41.84</v>
      </c>
    </row>
    <row r="99" spans="1:28" x14ac:dyDescent="0.25">
      <c r="E99" s="136"/>
      <c r="F99" s="136"/>
      <c r="G99" s="136"/>
      <c r="H99" s="136"/>
      <c r="I99" s="136"/>
      <c r="J99" s="136"/>
      <c r="K99" s="136"/>
      <c r="L99" s="136"/>
      <c r="M99" s="136"/>
      <c r="N99" s="136"/>
      <c r="O99" s="136"/>
      <c r="P99" s="136"/>
      <c r="Q99" s="136"/>
      <c r="R99" s="136"/>
      <c r="S99" s="136"/>
      <c r="T99" s="136"/>
      <c r="U99" s="136"/>
      <c r="V99" s="136"/>
      <c r="W99" s="136"/>
      <c r="X99" s="136"/>
      <c r="Y99" s="136"/>
      <c r="Z99" s="136"/>
      <c r="AA99" s="136"/>
      <c r="AB99" s="136"/>
    </row>
    <row r="100" spans="1:28" x14ac:dyDescent="0.25">
      <c r="A100" s="101" t="s">
        <v>73</v>
      </c>
      <c r="B100" s="10" t="s">
        <v>74</v>
      </c>
      <c r="C100" s="10"/>
      <c r="D100" s="10"/>
      <c r="E100" s="12"/>
      <c r="F100" s="12"/>
      <c r="G100" s="12"/>
      <c r="H100" s="12"/>
      <c r="I100" s="12"/>
      <c r="J100" s="12"/>
      <c r="K100" s="12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</row>
    <row r="101" spans="1:28" x14ac:dyDescent="0.25">
      <c r="B101" s="89" t="s">
        <v>27</v>
      </c>
      <c r="E101" s="136"/>
      <c r="F101" s="136"/>
      <c r="G101" s="136"/>
      <c r="H101" s="136"/>
      <c r="I101" s="136"/>
      <c r="J101" s="136"/>
      <c r="K101" s="136"/>
      <c r="L101" s="136"/>
      <c r="M101" s="136"/>
      <c r="N101" s="136"/>
      <c r="O101" s="136"/>
      <c r="P101" s="136"/>
      <c r="Q101" s="136"/>
      <c r="R101" s="136"/>
      <c r="S101" s="136"/>
      <c r="T101" s="136"/>
      <c r="U101" s="136"/>
      <c r="V101" s="136"/>
      <c r="W101" s="136"/>
      <c r="X101" s="136"/>
      <c r="Y101" s="136"/>
      <c r="Z101" s="136"/>
      <c r="AA101" s="136"/>
      <c r="AB101" s="136"/>
    </row>
    <row r="102" spans="1:28" x14ac:dyDescent="0.25">
      <c r="A102" s="103"/>
      <c r="B102" s="104" t="s">
        <v>196</v>
      </c>
      <c r="C102" s="110"/>
      <c r="D102" s="110"/>
      <c r="E102" s="110">
        <f>(E103/$B103)*100</f>
        <v>254.99999999999997</v>
      </c>
      <c r="F102" s="110">
        <f t="shared" ref="F102:AB110" si="37">(F103/$B103)*100</f>
        <v>11.200000000000001</v>
      </c>
      <c r="G102" s="110">
        <f t="shared" si="37"/>
        <v>2.9</v>
      </c>
      <c r="H102" s="110">
        <f t="shared" si="37"/>
        <v>0.53749999999999998</v>
      </c>
      <c r="I102" s="110">
        <f t="shared" si="37"/>
        <v>49.2</v>
      </c>
      <c r="J102" s="110">
        <f t="shared" si="37"/>
        <v>3.2</v>
      </c>
      <c r="K102" s="110">
        <f>(K103/$B103)*100</f>
        <v>0</v>
      </c>
      <c r="L102" s="110">
        <f t="shared" si="37"/>
        <v>5.8999999999999995</v>
      </c>
      <c r="M102" s="110">
        <f t="shared" si="37"/>
        <v>0</v>
      </c>
      <c r="N102" s="110">
        <f t="shared" si="37"/>
        <v>0.25</v>
      </c>
      <c r="O102" s="110">
        <f t="shared" si="37"/>
        <v>6.25E-2</v>
      </c>
      <c r="P102" s="110">
        <f t="shared" si="37"/>
        <v>4.5</v>
      </c>
      <c r="Q102" s="110">
        <f t="shared" si="37"/>
        <v>0</v>
      </c>
      <c r="R102" s="110">
        <f t="shared" si="37"/>
        <v>0.70000000000000007</v>
      </c>
      <c r="S102" s="110">
        <f t="shared" si="37"/>
        <v>46</v>
      </c>
      <c r="T102" s="110">
        <f t="shared" si="37"/>
        <v>520</v>
      </c>
      <c r="U102" s="110">
        <f t="shared" si="37"/>
        <v>1.3</v>
      </c>
      <c r="V102" s="110">
        <f t="shared" si="37"/>
        <v>296</v>
      </c>
      <c r="W102" s="110">
        <f t="shared" si="37"/>
        <v>124</v>
      </c>
      <c r="X102" s="110">
        <f t="shared" si="37"/>
        <v>77</v>
      </c>
      <c r="Y102" s="110">
        <f t="shared" si="37"/>
        <v>237</v>
      </c>
      <c r="Z102" s="110">
        <f t="shared" si="37"/>
        <v>2.8125</v>
      </c>
      <c r="AA102" s="110">
        <f t="shared" si="37"/>
        <v>1.9</v>
      </c>
      <c r="AB102" s="110">
        <f t="shared" si="37"/>
        <v>11.000000000000002</v>
      </c>
    </row>
    <row r="103" spans="1:28" x14ac:dyDescent="0.25">
      <c r="B103" s="90">
        <v>80</v>
      </c>
      <c r="C103" s="99"/>
      <c r="D103" s="98"/>
      <c r="E103" s="98">
        <v>204</v>
      </c>
      <c r="F103" s="98">
        <v>8.9600000000000009</v>
      </c>
      <c r="G103" s="98">
        <v>2.3199999999999998</v>
      </c>
      <c r="H103" s="98">
        <v>0.43</v>
      </c>
      <c r="I103" s="98">
        <v>39.36</v>
      </c>
      <c r="J103" s="98">
        <v>2.56</v>
      </c>
      <c r="K103" s="98">
        <v>0</v>
      </c>
      <c r="L103" s="98">
        <v>4.72</v>
      </c>
      <c r="M103" s="98">
        <v>0</v>
      </c>
      <c r="N103" s="98">
        <v>0.2</v>
      </c>
      <c r="O103" s="98">
        <v>0.05</v>
      </c>
      <c r="P103" s="98">
        <v>3.6</v>
      </c>
      <c r="Q103" s="98">
        <v>0</v>
      </c>
      <c r="R103" s="98">
        <v>0.56000000000000005</v>
      </c>
      <c r="S103" s="98">
        <v>36.799999999999997</v>
      </c>
      <c r="T103" s="98">
        <v>416</v>
      </c>
      <c r="U103" s="98">
        <f>(T103/1000)*2.5</f>
        <v>1.04</v>
      </c>
      <c r="V103" s="98">
        <v>236.8</v>
      </c>
      <c r="W103" s="98">
        <v>99.2</v>
      </c>
      <c r="X103" s="98">
        <v>61.6</v>
      </c>
      <c r="Y103" s="98">
        <v>189.6</v>
      </c>
      <c r="Z103" s="98">
        <v>2.25</v>
      </c>
      <c r="AA103" s="98">
        <v>1.52</v>
      </c>
      <c r="AB103" s="98">
        <v>8.8000000000000007</v>
      </c>
    </row>
    <row r="104" spans="1:28" x14ac:dyDescent="0.25">
      <c r="B104" s="104" t="s">
        <v>157</v>
      </c>
      <c r="C104" s="110"/>
      <c r="D104" s="110"/>
      <c r="E104" s="110">
        <f>(E105/$B105)*100</f>
        <v>123</v>
      </c>
      <c r="F104" s="110">
        <f t="shared" si="37"/>
        <v>0.5</v>
      </c>
      <c r="G104" s="110">
        <f t="shared" si="37"/>
        <v>0.1</v>
      </c>
      <c r="H104" s="110">
        <f t="shared" si="37"/>
        <v>0</v>
      </c>
      <c r="I104" s="110">
        <f t="shared" si="37"/>
        <v>31.900000000000002</v>
      </c>
      <c r="J104" s="110">
        <f t="shared" si="37"/>
        <v>31.900000000000002</v>
      </c>
      <c r="K104" s="110">
        <f>(K105/$B105)*100</f>
        <v>29.500000000000004</v>
      </c>
      <c r="L104" s="110">
        <f t="shared" si="37"/>
        <v>0.8</v>
      </c>
      <c r="M104" s="110">
        <f t="shared" si="37"/>
        <v>0</v>
      </c>
      <c r="N104" s="110">
        <f t="shared" si="37"/>
        <v>0</v>
      </c>
      <c r="O104" s="110">
        <f t="shared" si="37"/>
        <v>0</v>
      </c>
      <c r="P104" s="110">
        <f t="shared" si="37"/>
        <v>0</v>
      </c>
      <c r="Q104" s="110">
        <f t="shared" si="37"/>
        <v>26</v>
      </c>
      <c r="R104" s="110">
        <f t="shared" si="37"/>
        <v>0</v>
      </c>
      <c r="S104" s="110">
        <f t="shared" si="37"/>
        <v>0</v>
      </c>
      <c r="T104" s="110">
        <f t="shared" si="37"/>
        <v>20</v>
      </c>
      <c r="U104" s="110">
        <f t="shared" si="37"/>
        <v>0.05</v>
      </c>
      <c r="V104" s="110">
        <f t="shared" si="37"/>
        <v>120</v>
      </c>
      <c r="W104" s="110">
        <f t="shared" si="37"/>
        <v>19</v>
      </c>
      <c r="X104" s="110">
        <f t="shared" si="37"/>
        <v>6.9999999999999991</v>
      </c>
      <c r="Y104" s="110">
        <f t="shared" si="37"/>
        <v>15</v>
      </c>
      <c r="Z104" s="110">
        <f t="shared" si="37"/>
        <v>0.4</v>
      </c>
      <c r="AA104" s="110">
        <f t="shared" si="37"/>
        <v>0</v>
      </c>
      <c r="AB104" s="110">
        <f t="shared" si="37"/>
        <v>0</v>
      </c>
    </row>
    <row r="105" spans="1:28" x14ac:dyDescent="0.25">
      <c r="B105" s="90">
        <v>20</v>
      </c>
      <c r="C105" s="99"/>
      <c r="D105" s="98"/>
      <c r="E105" s="98">
        <v>24.6</v>
      </c>
      <c r="F105" s="98">
        <v>0.1</v>
      </c>
      <c r="G105" s="98">
        <v>0.02</v>
      </c>
      <c r="H105" s="98">
        <v>0</v>
      </c>
      <c r="I105" s="98">
        <v>6.38</v>
      </c>
      <c r="J105" s="98">
        <v>6.38</v>
      </c>
      <c r="K105" s="98">
        <v>5.9</v>
      </c>
      <c r="L105" s="98">
        <v>0.16</v>
      </c>
      <c r="M105" s="98">
        <v>0</v>
      </c>
      <c r="N105" s="98">
        <v>0</v>
      </c>
      <c r="O105" s="98">
        <v>0</v>
      </c>
      <c r="P105" s="98">
        <v>0</v>
      </c>
      <c r="Q105" s="98">
        <v>5.2</v>
      </c>
      <c r="R105" s="98">
        <v>0</v>
      </c>
      <c r="S105" s="98">
        <v>0</v>
      </c>
      <c r="T105" s="98">
        <v>4</v>
      </c>
      <c r="U105" s="98">
        <f>(T105/1000)*2.5</f>
        <v>0.01</v>
      </c>
      <c r="V105" s="98">
        <v>24</v>
      </c>
      <c r="W105" s="98">
        <v>3.8</v>
      </c>
      <c r="X105" s="98">
        <v>1.4</v>
      </c>
      <c r="Y105" s="98">
        <v>3</v>
      </c>
      <c r="Z105" s="98">
        <v>0.08</v>
      </c>
      <c r="AA105" s="98">
        <v>0</v>
      </c>
      <c r="AB105" s="98">
        <v>0</v>
      </c>
    </row>
    <row r="106" spans="1:28" x14ac:dyDescent="0.25">
      <c r="B106" s="104" t="s">
        <v>163</v>
      </c>
      <c r="C106" s="117"/>
      <c r="D106" s="110"/>
      <c r="E106" s="110">
        <f>(E107/$B107)*100</f>
        <v>352.00000000000006</v>
      </c>
      <c r="F106" s="110">
        <f t="shared" si="37"/>
        <v>11.200000000000001</v>
      </c>
      <c r="G106" s="110">
        <f t="shared" si="37"/>
        <v>2.7</v>
      </c>
      <c r="H106" s="110">
        <f t="shared" si="37"/>
        <v>0.6</v>
      </c>
      <c r="I106" s="110">
        <f t="shared" si="37"/>
        <v>75.5</v>
      </c>
      <c r="J106" s="110">
        <f t="shared" si="37"/>
        <v>4.9000000000000004</v>
      </c>
      <c r="K106" s="110">
        <f>(K107/$B107)*100</f>
        <v>2.4250000000000003</v>
      </c>
      <c r="L106" s="110">
        <f t="shared" si="37"/>
        <v>9.7000000000000011</v>
      </c>
      <c r="M106" s="110">
        <f t="shared" si="37"/>
        <v>0</v>
      </c>
      <c r="N106" s="110">
        <f t="shared" si="37"/>
        <v>1.2</v>
      </c>
      <c r="O106" s="110">
        <f t="shared" si="37"/>
        <v>1.4000000000000001</v>
      </c>
      <c r="P106" s="110">
        <f t="shared" si="37"/>
        <v>15.299999999999999</v>
      </c>
      <c r="Q106" s="110">
        <f t="shared" si="37"/>
        <v>0</v>
      </c>
      <c r="R106" s="110">
        <f t="shared" si="37"/>
        <v>0</v>
      </c>
      <c r="S106" s="110">
        <f t="shared" si="37"/>
        <v>170</v>
      </c>
      <c r="T106" s="110">
        <f t="shared" si="37"/>
        <v>270</v>
      </c>
      <c r="U106" s="110">
        <f t="shared" si="37"/>
        <v>0.67500000000000004</v>
      </c>
      <c r="V106" s="110">
        <f t="shared" si="37"/>
        <v>370</v>
      </c>
      <c r="W106" s="110">
        <f t="shared" si="37"/>
        <v>35</v>
      </c>
      <c r="X106" s="110">
        <f t="shared" si="37"/>
        <v>120</v>
      </c>
      <c r="Y106" s="110">
        <f t="shared" si="37"/>
        <v>290</v>
      </c>
      <c r="Z106" s="110">
        <f t="shared" si="37"/>
        <v>11.899999999999999</v>
      </c>
      <c r="AA106" s="110">
        <f t="shared" si="37"/>
        <v>2</v>
      </c>
      <c r="AB106" s="110">
        <f t="shared" si="37"/>
        <v>2</v>
      </c>
    </row>
    <row r="107" spans="1:28" x14ac:dyDescent="0.25">
      <c r="B107" s="90">
        <v>40</v>
      </c>
      <c r="C107" s="99"/>
      <c r="D107" s="98"/>
      <c r="E107" s="99">
        <v>140.80000000000001</v>
      </c>
      <c r="F107" s="99">
        <v>4.4800000000000004</v>
      </c>
      <c r="G107" s="99">
        <v>1.08</v>
      </c>
      <c r="H107" s="99">
        <v>0.24</v>
      </c>
      <c r="I107" s="99">
        <v>30.2</v>
      </c>
      <c r="J107" s="99">
        <v>1.96</v>
      </c>
      <c r="K107" s="99">
        <v>0.97</v>
      </c>
      <c r="L107" s="99">
        <v>3.88</v>
      </c>
      <c r="M107" s="99">
        <v>0</v>
      </c>
      <c r="N107" s="99">
        <v>0.48</v>
      </c>
      <c r="O107" s="99">
        <v>0.56000000000000005</v>
      </c>
      <c r="P107" s="99">
        <v>6.12</v>
      </c>
      <c r="Q107" s="99">
        <v>0</v>
      </c>
      <c r="R107" s="99">
        <v>0</v>
      </c>
      <c r="S107" s="99">
        <v>68</v>
      </c>
      <c r="T107" s="99">
        <v>108</v>
      </c>
      <c r="U107" s="99">
        <f>(T107/1000)*2.5</f>
        <v>0.27</v>
      </c>
      <c r="V107" s="99">
        <v>148</v>
      </c>
      <c r="W107" s="99">
        <v>14</v>
      </c>
      <c r="X107" s="99">
        <v>48</v>
      </c>
      <c r="Y107" s="99">
        <v>116</v>
      </c>
      <c r="Z107" s="99">
        <v>4.76</v>
      </c>
      <c r="AA107" s="99">
        <v>0.8</v>
      </c>
      <c r="AB107" s="99">
        <v>0.8</v>
      </c>
    </row>
    <row r="108" spans="1:28" x14ac:dyDescent="0.25">
      <c r="B108" s="104" t="s">
        <v>164</v>
      </c>
      <c r="C108" s="117"/>
      <c r="D108" s="110"/>
      <c r="E108" s="110">
        <f>(E109/$B109)*100</f>
        <v>46</v>
      </c>
      <c r="F108" s="110">
        <f t="shared" si="37"/>
        <v>3.5000000000000004</v>
      </c>
      <c r="G108" s="110">
        <f t="shared" si="37"/>
        <v>1.7000000000000002</v>
      </c>
      <c r="H108" s="110">
        <f t="shared" si="37"/>
        <v>1.07</v>
      </c>
      <c r="I108" s="110">
        <f t="shared" si="37"/>
        <v>4.7</v>
      </c>
      <c r="J108" s="110">
        <f t="shared" si="37"/>
        <v>4.7</v>
      </c>
      <c r="K108" s="110">
        <f>(K109/$B109)*100</f>
        <v>0</v>
      </c>
      <c r="L108" s="110">
        <f t="shared" si="37"/>
        <v>0</v>
      </c>
      <c r="M108" s="110">
        <f t="shared" si="37"/>
        <v>20</v>
      </c>
      <c r="N108" s="110">
        <f t="shared" si="37"/>
        <v>0.03</v>
      </c>
      <c r="O108" s="110">
        <f t="shared" si="37"/>
        <v>0.24</v>
      </c>
      <c r="P108" s="110">
        <f t="shared" si="37"/>
        <v>0.1</v>
      </c>
      <c r="Q108" s="110">
        <f t="shared" si="37"/>
        <v>2</v>
      </c>
      <c r="R108" s="110">
        <f t="shared" si="37"/>
        <v>0.90000000000000013</v>
      </c>
      <c r="S108" s="110">
        <f t="shared" si="37"/>
        <v>9</v>
      </c>
      <c r="T108" s="110">
        <f t="shared" si="37"/>
        <v>43</v>
      </c>
      <c r="U108" s="110">
        <f t="shared" si="37"/>
        <v>0.10749999999999998</v>
      </c>
      <c r="V108" s="110">
        <f t="shared" si="37"/>
        <v>156</v>
      </c>
      <c r="W108" s="110">
        <f t="shared" si="37"/>
        <v>120</v>
      </c>
      <c r="X108" s="110">
        <f t="shared" si="37"/>
        <v>11</v>
      </c>
      <c r="Y108" s="110">
        <f t="shared" si="37"/>
        <v>94</v>
      </c>
      <c r="Z108" s="110">
        <f t="shared" si="37"/>
        <v>0.02</v>
      </c>
      <c r="AA108" s="110">
        <f t="shared" si="37"/>
        <v>0.4</v>
      </c>
      <c r="AB108" s="110">
        <f t="shared" si="37"/>
        <v>1</v>
      </c>
    </row>
    <row r="109" spans="1:28" x14ac:dyDescent="0.25">
      <c r="B109" s="90">
        <v>100</v>
      </c>
      <c r="C109" s="99"/>
      <c r="D109" s="98"/>
      <c r="E109" s="99">
        <v>46</v>
      </c>
      <c r="F109" s="99">
        <v>3.5</v>
      </c>
      <c r="G109" s="99">
        <v>1.7</v>
      </c>
      <c r="H109" s="99">
        <v>1.07</v>
      </c>
      <c r="I109" s="99">
        <v>4.7</v>
      </c>
      <c r="J109" s="99">
        <v>4.7</v>
      </c>
      <c r="K109" s="99">
        <v>0</v>
      </c>
      <c r="L109" s="99">
        <v>0</v>
      </c>
      <c r="M109" s="99">
        <v>20</v>
      </c>
      <c r="N109" s="99">
        <v>0.03</v>
      </c>
      <c r="O109" s="99">
        <v>0.24</v>
      </c>
      <c r="P109" s="99">
        <v>0.1</v>
      </c>
      <c r="Q109" s="99">
        <v>2</v>
      </c>
      <c r="R109" s="99">
        <v>0.9</v>
      </c>
      <c r="S109" s="99">
        <v>9</v>
      </c>
      <c r="T109" s="99">
        <v>43</v>
      </c>
      <c r="U109" s="99">
        <f>(T109/1000)*2.5</f>
        <v>0.10749999999999998</v>
      </c>
      <c r="V109" s="99">
        <v>156</v>
      </c>
      <c r="W109" s="99">
        <v>120</v>
      </c>
      <c r="X109" s="99">
        <v>11</v>
      </c>
      <c r="Y109" s="99">
        <v>94</v>
      </c>
      <c r="Z109" s="99">
        <v>0.02</v>
      </c>
      <c r="AA109" s="99">
        <v>0.4</v>
      </c>
      <c r="AB109" s="99">
        <v>1</v>
      </c>
    </row>
    <row r="110" spans="1:28" x14ac:dyDescent="0.25">
      <c r="B110" s="104" t="s">
        <v>146</v>
      </c>
      <c r="C110" s="117"/>
      <c r="D110" s="110"/>
      <c r="E110" s="110">
        <f>(E111/$B111)*100</f>
        <v>95</v>
      </c>
      <c r="F110" s="110">
        <f t="shared" si="37"/>
        <v>1.2</v>
      </c>
      <c r="G110" s="110">
        <f t="shared" si="37"/>
        <v>0.3</v>
      </c>
      <c r="H110" s="110">
        <f t="shared" si="37"/>
        <v>0.1</v>
      </c>
      <c r="I110" s="110">
        <f t="shared" si="37"/>
        <v>23.2</v>
      </c>
      <c r="J110" s="110">
        <f t="shared" si="37"/>
        <v>20.9</v>
      </c>
      <c r="K110" s="110">
        <f>(K111/$B111)*100</f>
        <v>0</v>
      </c>
      <c r="L110" s="110">
        <f t="shared" si="37"/>
        <v>1.1000000000000001</v>
      </c>
      <c r="M110" s="110">
        <f t="shared" si="37"/>
        <v>3</v>
      </c>
      <c r="N110" s="110">
        <f t="shared" si="37"/>
        <v>0.04</v>
      </c>
      <c r="O110" s="110">
        <f t="shared" si="37"/>
        <v>0.06</v>
      </c>
      <c r="P110" s="110">
        <f t="shared" si="37"/>
        <v>0.7</v>
      </c>
      <c r="Q110" s="110">
        <f t="shared" si="37"/>
        <v>11</v>
      </c>
      <c r="R110" s="110">
        <f t="shared" si="37"/>
        <v>0</v>
      </c>
      <c r="S110" s="110">
        <f t="shared" si="37"/>
        <v>14.000000000000002</v>
      </c>
      <c r="T110" s="110">
        <f t="shared" si="37"/>
        <v>1</v>
      </c>
      <c r="U110" s="110">
        <f t="shared" si="37"/>
        <v>2.5000000000000001E-3</v>
      </c>
      <c r="V110" s="110">
        <f t="shared" si="37"/>
        <v>400</v>
      </c>
      <c r="W110" s="110">
        <f t="shared" si="37"/>
        <v>6</v>
      </c>
      <c r="X110" s="110">
        <f t="shared" si="37"/>
        <v>34</v>
      </c>
      <c r="Y110" s="110">
        <f t="shared" si="37"/>
        <v>28.000000000000004</v>
      </c>
      <c r="Z110" s="110">
        <f t="shared" si="37"/>
        <v>0.3</v>
      </c>
      <c r="AA110" s="110">
        <f t="shared" si="37"/>
        <v>0.2</v>
      </c>
      <c r="AB110" s="110">
        <f t="shared" si="37"/>
        <v>1</v>
      </c>
    </row>
    <row r="111" spans="1:28" x14ac:dyDescent="0.25">
      <c r="B111" s="90">
        <v>100</v>
      </c>
      <c r="C111" s="99">
        <v>1</v>
      </c>
      <c r="D111" s="98">
        <v>100</v>
      </c>
      <c r="E111" s="99">
        <v>95</v>
      </c>
      <c r="F111" s="99">
        <v>1.2</v>
      </c>
      <c r="G111" s="99">
        <v>0.3</v>
      </c>
      <c r="H111" s="99">
        <v>0.1</v>
      </c>
      <c r="I111" s="99">
        <v>23.2</v>
      </c>
      <c r="J111" s="99">
        <v>20.9</v>
      </c>
      <c r="K111" s="99">
        <v>0</v>
      </c>
      <c r="L111" s="99">
        <v>1.1000000000000001</v>
      </c>
      <c r="M111" s="99">
        <v>3</v>
      </c>
      <c r="N111" s="99">
        <v>0.04</v>
      </c>
      <c r="O111" s="99">
        <v>0.06</v>
      </c>
      <c r="P111" s="99">
        <v>0.7</v>
      </c>
      <c r="Q111" s="99">
        <v>11</v>
      </c>
      <c r="R111" s="99">
        <v>0</v>
      </c>
      <c r="S111" s="99">
        <v>14</v>
      </c>
      <c r="T111" s="99">
        <v>1</v>
      </c>
      <c r="U111" s="99">
        <f>(T111/1000)*2.5</f>
        <v>2.5000000000000001E-3</v>
      </c>
      <c r="V111" s="99">
        <v>400</v>
      </c>
      <c r="W111" s="99">
        <v>6</v>
      </c>
      <c r="X111" s="99">
        <v>34</v>
      </c>
      <c r="Y111" s="99">
        <v>28</v>
      </c>
      <c r="Z111" s="99">
        <v>0.3</v>
      </c>
      <c r="AA111" s="99">
        <v>0.2</v>
      </c>
      <c r="AB111" s="99">
        <v>1</v>
      </c>
    </row>
    <row r="112" spans="1:28" x14ac:dyDescent="0.25">
      <c r="A112" s="113" t="s">
        <v>34</v>
      </c>
      <c r="B112" s="113">
        <f>B105+B103+B107+B109+B111</f>
        <v>340</v>
      </c>
      <c r="C112" s="113">
        <f t="shared" ref="C112:AB112" si="38">C105+C103+C107+C109+C111</f>
        <v>1</v>
      </c>
      <c r="D112" s="113">
        <f t="shared" si="38"/>
        <v>100</v>
      </c>
      <c r="E112" s="113">
        <f t="shared" si="38"/>
        <v>510.4</v>
      </c>
      <c r="F112" s="113">
        <f t="shared" si="38"/>
        <v>18.239999999999998</v>
      </c>
      <c r="G112" s="113">
        <f t="shared" si="38"/>
        <v>5.42</v>
      </c>
      <c r="H112" s="113">
        <f t="shared" si="38"/>
        <v>1.84</v>
      </c>
      <c r="I112" s="113">
        <f t="shared" si="38"/>
        <v>103.84</v>
      </c>
      <c r="J112" s="113">
        <f t="shared" si="38"/>
        <v>36.5</v>
      </c>
      <c r="K112" s="113">
        <f t="shared" si="38"/>
        <v>6.87</v>
      </c>
      <c r="L112" s="113">
        <f t="shared" si="38"/>
        <v>9.86</v>
      </c>
      <c r="M112" s="113">
        <f t="shared" si="38"/>
        <v>23</v>
      </c>
      <c r="N112" s="113">
        <f t="shared" si="38"/>
        <v>0.75</v>
      </c>
      <c r="O112" s="113">
        <f t="shared" si="38"/>
        <v>0.91000000000000014</v>
      </c>
      <c r="P112" s="113">
        <f t="shared" si="38"/>
        <v>10.52</v>
      </c>
      <c r="Q112" s="113">
        <f t="shared" si="38"/>
        <v>18.2</v>
      </c>
      <c r="R112" s="113">
        <f t="shared" si="38"/>
        <v>1.46</v>
      </c>
      <c r="S112" s="113">
        <f t="shared" si="38"/>
        <v>127.8</v>
      </c>
      <c r="T112" s="113">
        <f t="shared" si="38"/>
        <v>572</v>
      </c>
      <c r="U112" s="113">
        <f t="shared" si="38"/>
        <v>1.43</v>
      </c>
      <c r="V112" s="113">
        <f t="shared" si="38"/>
        <v>964.8</v>
      </c>
      <c r="W112" s="113">
        <f t="shared" si="38"/>
        <v>243</v>
      </c>
      <c r="X112" s="113">
        <f t="shared" si="38"/>
        <v>156</v>
      </c>
      <c r="Y112" s="113">
        <f t="shared" si="38"/>
        <v>430.6</v>
      </c>
      <c r="Z112" s="113">
        <f t="shared" si="38"/>
        <v>7.4099999999999993</v>
      </c>
      <c r="AA112" s="113">
        <f t="shared" si="38"/>
        <v>2.9200000000000004</v>
      </c>
      <c r="AB112" s="113">
        <f t="shared" si="38"/>
        <v>11.600000000000001</v>
      </c>
    </row>
    <row r="113" spans="1:28" x14ac:dyDescent="0.25">
      <c r="B113" s="89" t="s">
        <v>35</v>
      </c>
      <c r="C113" s="97"/>
      <c r="D113" s="97"/>
      <c r="E113" s="135"/>
      <c r="F113" s="135"/>
      <c r="G113" s="135"/>
      <c r="H113" s="135"/>
      <c r="I113" s="135"/>
      <c r="J113" s="135"/>
      <c r="K113" s="135"/>
      <c r="L113" s="135"/>
      <c r="M113" s="135"/>
      <c r="N113" s="135"/>
      <c r="O113" s="135"/>
      <c r="P113" s="135"/>
      <c r="Q113" s="135"/>
      <c r="R113" s="135"/>
      <c r="S113" s="135"/>
      <c r="T113" s="135"/>
      <c r="U113" s="135"/>
      <c r="V113" s="135"/>
      <c r="W113" s="135"/>
      <c r="X113" s="135"/>
      <c r="Y113" s="135"/>
      <c r="Z113" s="135"/>
      <c r="AA113" s="135"/>
      <c r="AB113" s="135"/>
    </row>
    <row r="114" spans="1:28" s="102" customFormat="1" x14ac:dyDescent="0.25">
      <c r="A114" s="103" t="s">
        <v>29</v>
      </c>
      <c r="B114" s="123" t="s">
        <v>147</v>
      </c>
      <c r="C114" s="111"/>
      <c r="D114" s="111"/>
      <c r="E114" s="110">
        <f>(E115/$B115)*100</f>
        <v>23.159183673469393</v>
      </c>
      <c r="F114" s="110">
        <f t="shared" ref="F114:AB114" si="39">(F115/$B115)*100</f>
        <v>0.78040816326530604</v>
      </c>
      <c r="G114" s="110">
        <f t="shared" si="39"/>
        <v>0.9575510204081632</v>
      </c>
      <c r="H114" s="110">
        <f t="shared" si="39"/>
        <v>0.14285714285714285</v>
      </c>
      <c r="I114" s="110">
        <f t="shared" si="39"/>
        <v>3.0775510204081638</v>
      </c>
      <c r="J114" s="110">
        <f t="shared" si="39"/>
        <v>2.5910204081632653</v>
      </c>
      <c r="K114" s="110">
        <v>2.5910204081632653</v>
      </c>
      <c r="L114" s="110">
        <f t="shared" si="39"/>
        <v>0.72408163265306114</v>
      </c>
      <c r="M114" s="110">
        <f t="shared" si="39"/>
        <v>46.510204081632658</v>
      </c>
      <c r="N114" s="110">
        <f t="shared" si="39"/>
        <v>6.1224489795918366E-2</v>
      </c>
      <c r="O114" s="110">
        <f t="shared" si="39"/>
        <v>1.142857142857143E-2</v>
      </c>
      <c r="P114" s="110">
        <f t="shared" si="39"/>
        <v>0.61632653061224485</v>
      </c>
      <c r="Q114" s="110">
        <f t="shared" si="39"/>
        <v>8.9959183673469383</v>
      </c>
      <c r="R114" s="110">
        <f t="shared" si="39"/>
        <v>8.1632653061224497E-2</v>
      </c>
      <c r="S114" s="110">
        <f t="shared" si="39"/>
        <v>14.114285714285712</v>
      </c>
      <c r="T114" s="110">
        <f t="shared" si="39"/>
        <v>18.302040816326532</v>
      </c>
      <c r="U114" s="110">
        <f t="shared" si="39"/>
        <v>4.5755102040816328E-2</v>
      </c>
      <c r="V114" s="110">
        <f t="shared" si="39"/>
        <v>183.51020408163265</v>
      </c>
      <c r="W114" s="110">
        <f t="shared" si="39"/>
        <v>9.481632653061224</v>
      </c>
      <c r="X114" s="110">
        <f t="shared" si="39"/>
        <v>6.351020408163266</v>
      </c>
      <c r="Y114" s="110">
        <f t="shared" si="39"/>
        <v>18.538775510204083</v>
      </c>
      <c r="Z114" s="110">
        <f t="shared" si="39"/>
        <v>0.32816326530612239</v>
      </c>
      <c r="AA114" s="110">
        <f t="shared" si="39"/>
        <v>9.795918367346941E-2</v>
      </c>
      <c r="AB114" s="110">
        <f t="shared" si="39"/>
        <v>0.14693877551020407</v>
      </c>
    </row>
    <row r="115" spans="1:28" x14ac:dyDescent="0.25">
      <c r="B115" s="106">
        <v>245</v>
      </c>
      <c r="C115" s="106">
        <v>1</v>
      </c>
      <c r="D115" s="106">
        <v>80</v>
      </c>
      <c r="E115" s="133">
        <v>56.740000000000009</v>
      </c>
      <c r="F115" s="133">
        <v>1.9119999999999997</v>
      </c>
      <c r="G115" s="133">
        <v>2.3460000000000001</v>
      </c>
      <c r="H115" s="133">
        <v>0.35</v>
      </c>
      <c r="I115" s="133">
        <v>7.5400000000000009</v>
      </c>
      <c r="J115" s="133">
        <v>6.3480000000000008</v>
      </c>
      <c r="K115" s="133">
        <v>6.3480000000000008</v>
      </c>
      <c r="L115" s="133">
        <v>1.7739999999999998</v>
      </c>
      <c r="M115" s="133">
        <v>113.95</v>
      </c>
      <c r="N115" s="133">
        <v>0.15</v>
      </c>
      <c r="O115" s="133">
        <v>2.8000000000000004E-2</v>
      </c>
      <c r="P115" s="133">
        <v>1.51</v>
      </c>
      <c r="Q115" s="133">
        <v>22.04</v>
      </c>
      <c r="R115" s="133">
        <v>0.2</v>
      </c>
      <c r="S115" s="133">
        <v>34.58</v>
      </c>
      <c r="T115" s="133">
        <v>44.84</v>
      </c>
      <c r="U115" s="133">
        <v>0.11210000000000001</v>
      </c>
      <c r="V115" s="133">
        <v>449.6</v>
      </c>
      <c r="W115" s="133">
        <v>23.23</v>
      </c>
      <c r="X115" s="133">
        <v>15.560000000000002</v>
      </c>
      <c r="Y115" s="133">
        <v>45.42</v>
      </c>
      <c r="Z115" s="133">
        <v>0.80399999999999994</v>
      </c>
      <c r="AA115" s="133">
        <v>0.24000000000000005</v>
      </c>
      <c r="AB115" s="133">
        <v>0.36</v>
      </c>
    </row>
    <row r="116" spans="1:28" s="102" customFormat="1" x14ac:dyDescent="0.25">
      <c r="B116" s="123" t="s">
        <v>197</v>
      </c>
      <c r="C116" s="111"/>
      <c r="D116" s="111"/>
      <c r="E116" s="110">
        <f>(E117/$B117)*100</f>
        <v>244</v>
      </c>
      <c r="F116" s="110">
        <f t="shared" ref="F116:AB116" si="40">(F117/$B117)*100</f>
        <v>10.4</v>
      </c>
      <c r="G116" s="110">
        <f t="shared" si="40"/>
        <v>3.3000000000000003</v>
      </c>
      <c r="H116" s="110">
        <f t="shared" si="40"/>
        <v>0.8</v>
      </c>
      <c r="I116" s="110">
        <f t="shared" si="40"/>
        <v>46.1</v>
      </c>
      <c r="J116" s="110">
        <f t="shared" si="40"/>
        <v>2.6</v>
      </c>
      <c r="K116" s="110">
        <f>(K117/$B117)*100</f>
        <v>0</v>
      </c>
      <c r="L116" s="110">
        <f t="shared" si="40"/>
        <v>4.3999999999999995</v>
      </c>
      <c r="M116" s="110">
        <f t="shared" si="40"/>
        <v>0</v>
      </c>
      <c r="N116" s="110">
        <f t="shared" si="40"/>
        <v>0.3</v>
      </c>
      <c r="O116" s="110">
        <f t="shared" si="40"/>
        <v>8.7500000000000008E-2</v>
      </c>
      <c r="P116" s="110">
        <f t="shared" si="40"/>
        <v>4.0999999999999996</v>
      </c>
      <c r="Q116" s="110">
        <f t="shared" si="40"/>
        <v>0</v>
      </c>
      <c r="R116" s="110">
        <f t="shared" si="40"/>
        <v>0</v>
      </c>
      <c r="S116" s="110">
        <f t="shared" si="40"/>
        <v>57.000000000000007</v>
      </c>
      <c r="T116" s="110">
        <f t="shared" si="40"/>
        <v>425</v>
      </c>
      <c r="U116" s="110">
        <f t="shared" si="40"/>
        <v>1.0625</v>
      </c>
      <c r="V116" s="110">
        <f t="shared" si="40"/>
        <v>248</v>
      </c>
      <c r="W116" s="110">
        <f t="shared" si="40"/>
        <v>86.999999999999986</v>
      </c>
      <c r="X116" s="110">
        <f t="shared" si="40"/>
        <v>61</v>
      </c>
      <c r="Y116" s="110">
        <f t="shared" si="40"/>
        <v>197</v>
      </c>
      <c r="Z116" s="110">
        <f t="shared" si="40"/>
        <v>2.4</v>
      </c>
      <c r="AA116" s="110">
        <f t="shared" si="40"/>
        <v>1.7000000000000002</v>
      </c>
      <c r="AB116" s="110">
        <f t="shared" si="40"/>
        <v>6.9999999999999991</v>
      </c>
    </row>
    <row r="117" spans="1:28" x14ac:dyDescent="0.25">
      <c r="B117" s="92">
        <v>80</v>
      </c>
      <c r="C117" s="92"/>
      <c r="D117" s="92"/>
      <c r="E117" s="133">
        <v>195.2</v>
      </c>
      <c r="F117" s="133">
        <v>8.32</v>
      </c>
      <c r="G117" s="133">
        <v>2.64</v>
      </c>
      <c r="H117" s="133">
        <v>0.64</v>
      </c>
      <c r="I117" s="133">
        <v>36.880000000000003</v>
      </c>
      <c r="J117" s="133">
        <v>2.08</v>
      </c>
      <c r="K117" s="133">
        <v>0</v>
      </c>
      <c r="L117" s="133">
        <v>3.52</v>
      </c>
      <c r="M117" s="133">
        <v>0</v>
      </c>
      <c r="N117" s="133">
        <v>0.24</v>
      </c>
      <c r="O117" s="133">
        <v>7.0000000000000007E-2</v>
      </c>
      <c r="P117" s="133">
        <v>3.28</v>
      </c>
      <c r="Q117" s="133">
        <v>0</v>
      </c>
      <c r="R117" s="133">
        <v>0</v>
      </c>
      <c r="S117" s="133">
        <v>45.6</v>
      </c>
      <c r="T117" s="133">
        <v>340</v>
      </c>
      <c r="U117" s="133">
        <f>(T117/1000)*2.5</f>
        <v>0.85000000000000009</v>
      </c>
      <c r="V117" s="133">
        <v>198.4</v>
      </c>
      <c r="W117" s="133">
        <v>69.599999999999994</v>
      </c>
      <c r="X117" s="133">
        <v>48.8</v>
      </c>
      <c r="Y117" s="133">
        <v>157.6</v>
      </c>
      <c r="Z117" s="133">
        <v>1.92</v>
      </c>
      <c r="AA117" s="133">
        <v>1.36</v>
      </c>
      <c r="AB117" s="133">
        <v>5.6</v>
      </c>
    </row>
    <row r="118" spans="1:28" s="102" customFormat="1" x14ac:dyDescent="0.25">
      <c r="B118" s="123" t="s">
        <v>148</v>
      </c>
      <c r="C118" s="111"/>
      <c r="D118" s="111"/>
      <c r="E118" s="110">
        <f>(E119/$B119)*100</f>
        <v>622.00000000000011</v>
      </c>
      <c r="F118" s="110">
        <f t="shared" ref="F118:AB118" si="41">(F119/$B119)*100</f>
        <v>0.5</v>
      </c>
      <c r="G118" s="110">
        <f t="shared" si="41"/>
        <v>68.5</v>
      </c>
      <c r="H118" s="110">
        <f t="shared" si="41"/>
        <v>16.25</v>
      </c>
      <c r="I118" s="110">
        <f t="shared" si="41"/>
        <v>0.8</v>
      </c>
      <c r="J118" s="110">
        <f t="shared" si="41"/>
        <v>0.8</v>
      </c>
      <c r="K118" s="110">
        <f>(K119/$B119)*100</f>
        <v>0</v>
      </c>
      <c r="L118" s="110">
        <f t="shared" si="41"/>
        <v>0</v>
      </c>
      <c r="M118" s="110">
        <f t="shared" si="41"/>
        <v>0</v>
      </c>
      <c r="N118" s="110">
        <f t="shared" si="41"/>
        <v>0</v>
      </c>
      <c r="O118" s="110">
        <f t="shared" si="41"/>
        <v>0</v>
      </c>
      <c r="P118" s="110">
        <f t="shared" si="41"/>
        <v>0</v>
      </c>
      <c r="Q118" s="110">
        <f t="shared" si="41"/>
        <v>0</v>
      </c>
      <c r="R118" s="110">
        <f t="shared" si="41"/>
        <v>0</v>
      </c>
      <c r="S118" s="110">
        <f t="shared" si="41"/>
        <v>0</v>
      </c>
      <c r="T118" s="110">
        <f t="shared" si="41"/>
        <v>800</v>
      </c>
      <c r="U118" s="110">
        <f t="shared" si="41"/>
        <v>2</v>
      </c>
      <c r="V118" s="110">
        <f t="shared" si="41"/>
        <v>0</v>
      </c>
      <c r="W118" s="110">
        <f t="shared" si="41"/>
        <v>0</v>
      </c>
      <c r="X118" s="110">
        <f t="shared" si="41"/>
        <v>0</v>
      </c>
      <c r="Y118" s="110">
        <f t="shared" si="41"/>
        <v>0</v>
      </c>
      <c r="Z118" s="110">
        <f t="shared" si="41"/>
        <v>0</v>
      </c>
      <c r="AA118" s="110">
        <f t="shared" si="41"/>
        <v>0</v>
      </c>
      <c r="AB118" s="110">
        <f t="shared" si="41"/>
        <v>0</v>
      </c>
    </row>
    <row r="119" spans="1:28" x14ac:dyDescent="0.25">
      <c r="B119" s="92">
        <v>20</v>
      </c>
      <c r="C119" s="106"/>
      <c r="D119" s="106"/>
      <c r="E119" s="133">
        <v>124.4</v>
      </c>
      <c r="F119" s="133">
        <v>0.1</v>
      </c>
      <c r="G119" s="133">
        <v>13.7</v>
      </c>
      <c r="H119" s="133">
        <v>3.25</v>
      </c>
      <c r="I119" s="133">
        <v>0.16</v>
      </c>
      <c r="J119" s="133">
        <v>0.16</v>
      </c>
      <c r="K119" s="133">
        <v>0</v>
      </c>
      <c r="L119" s="133">
        <v>0</v>
      </c>
      <c r="M119" s="133">
        <v>0</v>
      </c>
      <c r="N119" s="133">
        <v>0</v>
      </c>
      <c r="O119" s="133">
        <v>0</v>
      </c>
      <c r="P119" s="133">
        <v>0</v>
      </c>
      <c r="Q119" s="133">
        <v>0</v>
      </c>
      <c r="R119" s="133">
        <v>0</v>
      </c>
      <c r="S119" s="133">
        <v>0</v>
      </c>
      <c r="T119" s="133">
        <v>160</v>
      </c>
      <c r="U119" s="133">
        <v>0.4</v>
      </c>
      <c r="V119" s="133">
        <v>0</v>
      </c>
      <c r="W119" s="133">
        <v>0</v>
      </c>
      <c r="X119" s="133">
        <v>0</v>
      </c>
      <c r="Y119" s="133">
        <v>0</v>
      </c>
      <c r="Z119" s="133">
        <v>0</v>
      </c>
      <c r="AA119" s="133">
        <v>0</v>
      </c>
      <c r="AB119" s="133">
        <v>0</v>
      </c>
    </row>
    <row r="120" spans="1:28" x14ac:dyDescent="0.25">
      <c r="A120" s="113" t="s">
        <v>34</v>
      </c>
      <c r="B120" s="118">
        <f>B115+B117+B119</f>
        <v>345</v>
      </c>
      <c r="C120" s="118">
        <f t="shared" ref="C120:AB120" si="42">C115+C117+C119</f>
        <v>1</v>
      </c>
      <c r="D120" s="118">
        <f t="shared" si="42"/>
        <v>80</v>
      </c>
      <c r="E120" s="118">
        <f t="shared" si="42"/>
        <v>376.34000000000003</v>
      </c>
      <c r="F120" s="118">
        <f t="shared" si="42"/>
        <v>10.331999999999999</v>
      </c>
      <c r="G120" s="118">
        <f t="shared" si="42"/>
        <v>18.686</v>
      </c>
      <c r="H120" s="118">
        <f t="shared" si="42"/>
        <v>4.24</v>
      </c>
      <c r="I120" s="118">
        <f t="shared" si="42"/>
        <v>44.58</v>
      </c>
      <c r="J120" s="118">
        <f t="shared" si="42"/>
        <v>8.588000000000001</v>
      </c>
      <c r="K120" s="118">
        <f t="shared" si="42"/>
        <v>6.3480000000000008</v>
      </c>
      <c r="L120" s="118">
        <f t="shared" si="42"/>
        <v>5.2939999999999996</v>
      </c>
      <c r="M120" s="118">
        <f t="shared" si="42"/>
        <v>113.95</v>
      </c>
      <c r="N120" s="118">
        <f t="shared" si="42"/>
        <v>0.39</v>
      </c>
      <c r="O120" s="118">
        <f t="shared" si="42"/>
        <v>9.8000000000000004E-2</v>
      </c>
      <c r="P120" s="118">
        <f t="shared" si="42"/>
        <v>4.79</v>
      </c>
      <c r="Q120" s="118">
        <f t="shared" si="42"/>
        <v>22.04</v>
      </c>
      <c r="R120" s="118">
        <f t="shared" si="42"/>
        <v>0.2</v>
      </c>
      <c r="S120" s="118">
        <f t="shared" si="42"/>
        <v>80.180000000000007</v>
      </c>
      <c r="T120" s="118">
        <f t="shared" si="42"/>
        <v>544.84</v>
      </c>
      <c r="U120" s="118">
        <f t="shared" si="42"/>
        <v>1.3621000000000001</v>
      </c>
      <c r="V120" s="118">
        <f t="shared" si="42"/>
        <v>648</v>
      </c>
      <c r="W120" s="118">
        <f t="shared" si="42"/>
        <v>92.83</v>
      </c>
      <c r="X120" s="118">
        <f t="shared" si="42"/>
        <v>64.36</v>
      </c>
      <c r="Y120" s="118">
        <f t="shared" si="42"/>
        <v>203.01999999999998</v>
      </c>
      <c r="Z120" s="118">
        <f t="shared" si="42"/>
        <v>2.7239999999999998</v>
      </c>
      <c r="AA120" s="118">
        <f t="shared" si="42"/>
        <v>1.6</v>
      </c>
      <c r="AB120" s="118">
        <f t="shared" si="42"/>
        <v>5.96</v>
      </c>
    </row>
    <row r="121" spans="1:28" x14ac:dyDescent="0.25">
      <c r="B121" s="89" t="s">
        <v>151</v>
      </c>
      <c r="C121" s="97"/>
      <c r="D121" s="97"/>
      <c r="E121" s="135"/>
      <c r="F121" s="135"/>
      <c r="G121" s="135"/>
      <c r="H121" s="135"/>
      <c r="I121" s="135"/>
      <c r="J121" s="135"/>
      <c r="K121" s="135"/>
      <c r="L121" s="135"/>
      <c r="M121" s="135"/>
      <c r="N121" s="135"/>
      <c r="O121" s="135"/>
      <c r="P121" s="135"/>
      <c r="Q121" s="135"/>
      <c r="R121" s="135"/>
      <c r="S121" s="135"/>
      <c r="T121" s="135"/>
      <c r="U121" s="135"/>
      <c r="V121" s="135"/>
      <c r="W121" s="135"/>
      <c r="X121" s="135"/>
      <c r="Y121" s="135"/>
      <c r="Z121" s="135"/>
      <c r="AA121" s="135"/>
      <c r="AB121" s="135"/>
    </row>
    <row r="122" spans="1:28" s="102" customFormat="1" x14ac:dyDescent="0.25">
      <c r="A122" s="103" t="s">
        <v>29</v>
      </c>
      <c r="B122" s="104" t="s">
        <v>174</v>
      </c>
      <c r="C122" s="104"/>
      <c r="D122" s="104"/>
      <c r="E122" s="110">
        <f>(E123/$B123)*100</f>
        <v>73.123310810810807</v>
      </c>
      <c r="F122" s="110">
        <f t="shared" ref="F122:AB122" si="43">(F123/$B123)*100</f>
        <v>7.4434121621621623</v>
      </c>
      <c r="G122" s="110">
        <f t="shared" si="43"/>
        <v>1.972972972972973</v>
      </c>
      <c r="H122" s="110">
        <f t="shared" si="43"/>
        <v>0.26942567567567566</v>
      </c>
      <c r="I122" s="110">
        <f t="shared" si="43"/>
        <v>7.1478040540540526</v>
      </c>
      <c r="J122" s="110">
        <f t="shared" si="43"/>
        <v>2.9501689189189184</v>
      </c>
      <c r="K122" s="110">
        <f>(K123/$B123)*100</f>
        <v>0</v>
      </c>
      <c r="L122" s="110">
        <f t="shared" si="43"/>
        <v>1.7550675675675673</v>
      </c>
      <c r="M122" s="110">
        <f t="shared" si="43"/>
        <v>190.41385135135135</v>
      </c>
      <c r="N122" s="110">
        <f t="shared" si="43"/>
        <v>7.9391891891891886E-2</v>
      </c>
      <c r="O122" s="110">
        <f t="shared" si="43"/>
        <v>8.6148648648648643E-2</v>
      </c>
      <c r="P122" s="110">
        <f t="shared" si="43"/>
        <v>3.0405405405405408</v>
      </c>
      <c r="Q122" s="110">
        <f t="shared" si="43"/>
        <v>38.462837837837839</v>
      </c>
      <c r="R122" s="110">
        <f t="shared" si="43"/>
        <v>0</v>
      </c>
      <c r="S122" s="110">
        <f t="shared" si="43"/>
        <v>24.577702702702702</v>
      </c>
      <c r="T122" s="110">
        <f t="shared" si="43"/>
        <v>34.352195945945937</v>
      </c>
      <c r="U122" s="110">
        <f t="shared" si="43"/>
        <v>8.5880489864864851E-2</v>
      </c>
      <c r="V122" s="110">
        <f t="shared" si="43"/>
        <v>332.26351351351349</v>
      </c>
      <c r="W122" s="110">
        <f t="shared" si="43"/>
        <v>18.310810810810814</v>
      </c>
      <c r="X122" s="110">
        <f t="shared" si="43"/>
        <v>23.213682432432435</v>
      </c>
      <c r="Y122" s="110">
        <f t="shared" si="43"/>
        <v>84.176520270270288</v>
      </c>
      <c r="Z122" s="110">
        <f t="shared" si="43"/>
        <v>1.0599662162162162</v>
      </c>
      <c r="AA122" s="110">
        <f t="shared" si="43"/>
        <v>0.477195945945946</v>
      </c>
      <c r="AB122" s="110">
        <f t="shared" si="43"/>
        <v>2.6773648648648654</v>
      </c>
    </row>
    <row r="123" spans="1:28" x14ac:dyDescent="0.25">
      <c r="B123" s="93">
        <v>592</v>
      </c>
      <c r="C123" s="93">
        <v>5</v>
      </c>
      <c r="D123" s="93">
        <v>429</v>
      </c>
      <c r="E123" s="107">
        <v>432.89</v>
      </c>
      <c r="F123" s="107">
        <v>44.064999999999998</v>
      </c>
      <c r="G123" s="107">
        <v>11.68</v>
      </c>
      <c r="H123" s="107">
        <v>1.595</v>
      </c>
      <c r="I123" s="107">
        <v>42.314999999999991</v>
      </c>
      <c r="J123" s="107">
        <v>17.464999999999996</v>
      </c>
      <c r="K123" s="107">
        <v>0</v>
      </c>
      <c r="L123" s="107">
        <v>10.389999999999999</v>
      </c>
      <c r="M123" s="107">
        <v>1127.25</v>
      </c>
      <c r="N123" s="107">
        <v>0.47</v>
      </c>
      <c r="O123" s="107">
        <v>0.51</v>
      </c>
      <c r="P123" s="107">
        <v>18</v>
      </c>
      <c r="Q123" s="107">
        <v>227.7</v>
      </c>
      <c r="R123" s="107">
        <v>0</v>
      </c>
      <c r="S123" s="107">
        <v>145.5</v>
      </c>
      <c r="T123" s="107">
        <v>203.36499999999998</v>
      </c>
      <c r="U123" s="107">
        <f>(T123/1000)*2.5</f>
        <v>0.50841249999999993</v>
      </c>
      <c r="V123" s="107">
        <v>1967</v>
      </c>
      <c r="W123" s="107">
        <v>108.4</v>
      </c>
      <c r="X123" s="107">
        <v>137.42500000000001</v>
      </c>
      <c r="Y123" s="107">
        <v>498.32500000000005</v>
      </c>
      <c r="Z123" s="107">
        <v>6.2749999999999995</v>
      </c>
      <c r="AA123" s="107">
        <v>2.8250000000000006</v>
      </c>
      <c r="AB123" s="107">
        <v>15.850000000000001</v>
      </c>
    </row>
    <row r="124" spans="1:28" s="102" customFormat="1" x14ac:dyDescent="0.25">
      <c r="B124" s="104" t="s">
        <v>177</v>
      </c>
      <c r="C124" s="104"/>
      <c r="D124" s="104"/>
      <c r="E124" s="110">
        <f>(E125/$B125)*100</f>
        <v>141</v>
      </c>
      <c r="F124" s="110">
        <f t="shared" ref="F124:AB124" si="44">(F125/$B125)*100</f>
        <v>2.6</v>
      </c>
      <c r="G124" s="110">
        <f t="shared" si="44"/>
        <v>1.0999999999999999</v>
      </c>
      <c r="H124" s="110">
        <f t="shared" si="44"/>
        <v>0.3</v>
      </c>
      <c r="I124" s="110">
        <f t="shared" si="44"/>
        <v>32.1</v>
      </c>
      <c r="J124" s="110">
        <f t="shared" si="44"/>
        <v>0.5</v>
      </c>
      <c r="K124" s="110">
        <f>(K125/$B125)*100</f>
        <v>0</v>
      </c>
      <c r="L124" s="110">
        <f t="shared" si="44"/>
        <v>0.8</v>
      </c>
      <c r="M124" s="110">
        <f t="shared" si="44"/>
        <v>0</v>
      </c>
      <c r="N124" s="110">
        <f t="shared" si="44"/>
        <v>0.1388888888888889</v>
      </c>
      <c r="O124" s="110">
        <f t="shared" si="44"/>
        <v>2.2222222222222223E-2</v>
      </c>
      <c r="P124" s="110">
        <f t="shared" si="44"/>
        <v>1.3</v>
      </c>
      <c r="Q124" s="110">
        <f t="shared" si="44"/>
        <v>0</v>
      </c>
      <c r="R124" s="110">
        <f t="shared" si="44"/>
        <v>0</v>
      </c>
      <c r="S124" s="110">
        <f t="shared" si="44"/>
        <v>10</v>
      </c>
      <c r="T124" s="110">
        <f t="shared" si="44"/>
        <v>1</v>
      </c>
      <c r="U124" s="110">
        <f t="shared" si="44"/>
        <v>2.4999999999999996E-3</v>
      </c>
      <c r="V124" s="110">
        <f t="shared" si="44"/>
        <v>99</v>
      </c>
      <c r="W124" s="110">
        <f t="shared" si="44"/>
        <v>4</v>
      </c>
      <c r="X124" s="110">
        <f t="shared" si="44"/>
        <v>43.000000000000007</v>
      </c>
      <c r="Y124" s="110">
        <f t="shared" si="44"/>
        <v>120</v>
      </c>
      <c r="Z124" s="110">
        <f t="shared" si="44"/>
        <v>0.5</v>
      </c>
      <c r="AA124" s="110">
        <f t="shared" si="44"/>
        <v>0.70000000000000007</v>
      </c>
      <c r="AB124" s="110">
        <f t="shared" si="44"/>
        <v>4</v>
      </c>
    </row>
    <row r="125" spans="1:28" x14ac:dyDescent="0.25">
      <c r="B125" s="93">
        <v>180</v>
      </c>
      <c r="C125" s="93"/>
      <c r="D125" s="93"/>
      <c r="E125" s="107">
        <v>253.8</v>
      </c>
      <c r="F125" s="107">
        <v>4.68</v>
      </c>
      <c r="G125" s="107">
        <v>1.98</v>
      </c>
      <c r="H125" s="107">
        <v>0.54</v>
      </c>
      <c r="I125" s="107">
        <v>57.78</v>
      </c>
      <c r="J125" s="107">
        <v>0.9</v>
      </c>
      <c r="K125" s="107">
        <v>0</v>
      </c>
      <c r="L125" s="107">
        <v>1.44</v>
      </c>
      <c r="M125" s="107">
        <v>0</v>
      </c>
      <c r="N125" s="107">
        <v>0.25</v>
      </c>
      <c r="O125" s="107">
        <v>0.04</v>
      </c>
      <c r="P125" s="107">
        <v>2.34</v>
      </c>
      <c r="Q125" s="107">
        <v>0</v>
      </c>
      <c r="R125" s="107">
        <v>0</v>
      </c>
      <c r="S125" s="107">
        <v>18</v>
      </c>
      <c r="T125" s="107">
        <v>1.8</v>
      </c>
      <c r="U125" s="107">
        <f>(T125/1000)*2.5</f>
        <v>4.4999999999999997E-3</v>
      </c>
      <c r="V125" s="107">
        <v>178.2</v>
      </c>
      <c r="W125" s="107">
        <v>7.2</v>
      </c>
      <c r="X125" s="107">
        <v>77.400000000000006</v>
      </c>
      <c r="Y125" s="107">
        <v>216</v>
      </c>
      <c r="Z125" s="107">
        <v>0.9</v>
      </c>
      <c r="AA125" s="107">
        <v>1.26</v>
      </c>
      <c r="AB125" s="107">
        <v>7.2</v>
      </c>
    </row>
    <row r="126" spans="1:28" s="102" customFormat="1" x14ac:dyDescent="0.25">
      <c r="B126" s="104" t="s">
        <v>176</v>
      </c>
      <c r="C126" s="104"/>
      <c r="D126" s="104"/>
      <c r="E126" s="110">
        <f>(E127/$B127)*100</f>
        <v>412</v>
      </c>
      <c r="F126" s="110">
        <f t="shared" ref="F126:AB126" si="45">(F127/$B127)*100</f>
        <v>25.5</v>
      </c>
      <c r="G126" s="110">
        <f t="shared" si="45"/>
        <v>34.400000000000006</v>
      </c>
      <c r="H126" s="110">
        <f t="shared" si="45"/>
        <v>21.7</v>
      </c>
      <c r="I126" s="110">
        <f t="shared" si="45"/>
        <v>0.1</v>
      </c>
      <c r="J126" s="110">
        <f t="shared" si="45"/>
        <v>0.1</v>
      </c>
      <c r="K126" s="110">
        <f>(K127/$B127)*100</f>
        <v>0</v>
      </c>
      <c r="L126" s="110">
        <f t="shared" si="45"/>
        <v>0</v>
      </c>
      <c r="M126" s="110">
        <f t="shared" si="45"/>
        <v>363</v>
      </c>
      <c r="N126" s="110">
        <f t="shared" si="45"/>
        <v>0.05</v>
      </c>
      <c r="O126" s="110">
        <f t="shared" si="45"/>
        <v>0.4</v>
      </c>
      <c r="P126" s="110">
        <f t="shared" si="45"/>
        <v>0.1</v>
      </c>
      <c r="Q126" s="110">
        <f t="shared" si="45"/>
        <v>0</v>
      </c>
      <c r="R126" s="110">
        <f t="shared" si="45"/>
        <v>1.1000000000000001</v>
      </c>
      <c r="S126" s="110">
        <f t="shared" si="45"/>
        <v>32.999999999999993</v>
      </c>
      <c r="T126" s="110">
        <f t="shared" si="45"/>
        <v>670</v>
      </c>
      <c r="U126" s="110">
        <f t="shared" si="45"/>
        <v>1.675</v>
      </c>
      <c r="V126" s="110">
        <f t="shared" si="45"/>
        <v>77</v>
      </c>
      <c r="W126" s="110">
        <f t="shared" si="45"/>
        <v>720</v>
      </c>
      <c r="X126" s="110">
        <f t="shared" si="45"/>
        <v>25</v>
      </c>
      <c r="Y126" s="110">
        <f t="shared" si="45"/>
        <v>490.00000000000006</v>
      </c>
      <c r="Z126" s="110">
        <f t="shared" si="45"/>
        <v>0.3</v>
      </c>
      <c r="AA126" s="110">
        <f t="shared" si="45"/>
        <v>2.3000000000000003</v>
      </c>
      <c r="AB126" s="110">
        <f t="shared" si="45"/>
        <v>11.999999999999998</v>
      </c>
    </row>
    <row r="127" spans="1:28" x14ac:dyDescent="0.25">
      <c r="B127" s="93">
        <v>30</v>
      </c>
      <c r="C127" s="93"/>
      <c r="D127" s="93"/>
      <c r="E127" s="107">
        <v>123.60000000000001</v>
      </c>
      <c r="F127" s="107">
        <v>7.6499999999999995</v>
      </c>
      <c r="G127" s="107">
        <v>10.32</v>
      </c>
      <c r="H127" s="107">
        <v>6.51</v>
      </c>
      <c r="I127" s="107">
        <v>0.03</v>
      </c>
      <c r="J127" s="107">
        <v>0.03</v>
      </c>
      <c r="K127" s="107">
        <v>0</v>
      </c>
      <c r="L127" s="107">
        <v>0</v>
      </c>
      <c r="M127" s="107">
        <v>108.89999999999999</v>
      </c>
      <c r="N127" s="107">
        <v>1.4999999999999999E-2</v>
      </c>
      <c r="O127" s="107">
        <v>0.12</v>
      </c>
      <c r="P127" s="107">
        <v>0.03</v>
      </c>
      <c r="Q127" s="107">
        <v>0</v>
      </c>
      <c r="R127" s="107">
        <v>0.33</v>
      </c>
      <c r="S127" s="107">
        <v>9.8999999999999986</v>
      </c>
      <c r="T127" s="107">
        <v>201</v>
      </c>
      <c r="U127" s="107">
        <f>(T127/1000)*2.5</f>
        <v>0.50250000000000006</v>
      </c>
      <c r="V127" s="107">
        <v>23.1</v>
      </c>
      <c r="W127" s="107">
        <v>216</v>
      </c>
      <c r="X127" s="107">
        <v>7.5</v>
      </c>
      <c r="Y127" s="107">
        <v>147</v>
      </c>
      <c r="Z127" s="107">
        <v>0.09</v>
      </c>
      <c r="AA127" s="107">
        <v>0.69000000000000006</v>
      </c>
      <c r="AB127" s="107">
        <v>3.5999999999999996</v>
      </c>
    </row>
    <row r="128" spans="1:28" x14ac:dyDescent="0.25">
      <c r="A128" s="113" t="s">
        <v>34</v>
      </c>
      <c r="B128" s="113">
        <f>B123+B125+B127</f>
        <v>802</v>
      </c>
      <c r="C128" s="113">
        <f t="shared" ref="C128:AB128" si="46">C123+C125+C127</f>
        <v>5</v>
      </c>
      <c r="D128" s="113">
        <f t="shared" si="46"/>
        <v>429</v>
      </c>
      <c r="E128" s="113">
        <f t="shared" si="46"/>
        <v>810.29000000000008</v>
      </c>
      <c r="F128" s="113">
        <f t="shared" si="46"/>
        <v>56.394999999999996</v>
      </c>
      <c r="G128" s="113">
        <f t="shared" si="46"/>
        <v>23.98</v>
      </c>
      <c r="H128" s="113">
        <f t="shared" si="46"/>
        <v>8.6449999999999996</v>
      </c>
      <c r="I128" s="113">
        <f t="shared" si="46"/>
        <v>100.125</v>
      </c>
      <c r="J128" s="113">
        <f t="shared" si="46"/>
        <v>18.394999999999996</v>
      </c>
      <c r="K128" s="113">
        <f t="shared" si="46"/>
        <v>0</v>
      </c>
      <c r="L128" s="113">
        <f t="shared" si="46"/>
        <v>11.829999999999998</v>
      </c>
      <c r="M128" s="113">
        <f t="shared" si="46"/>
        <v>1236.1500000000001</v>
      </c>
      <c r="N128" s="113">
        <f t="shared" si="46"/>
        <v>0.73499999999999999</v>
      </c>
      <c r="O128" s="113">
        <f t="shared" si="46"/>
        <v>0.67</v>
      </c>
      <c r="P128" s="113">
        <f t="shared" si="46"/>
        <v>20.37</v>
      </c>
      <c r="Q128" s="113">
        <f t="shared" si="46"/>
        <v>227.7</v>
      </c>
      <c r="R128" s="113">
        <f t="shared" si="46"/>
        <v>0.33</v>
      </c>
      <c r="S128" s="113">
        <f t="shared" si="46"/>
        <v>173.4</v>
      </c>
      <c r="T128" s="113">
        <f t="shared" si="46"/>
        <v>406.16499999999996</v>
      </c>
      <c r="U128" s="113">
        <f t="shared" si="46"/>
        <v>1.0154125000000001</v>
      </c>
      <c r="V128" s="113">
        <f t="shared" si="46"/>
        <v>2168.2999999999997</v>
      </c>
      <c r="W128" s="113">
        <f t="shared" si="46"/>
        <v>331.6</v>
      </c>
      <c r="X128" s="113">
        <f t="shared" si="46"/>
        <v>222.32500000000002</v>
      </c>
      <c r="Y128" s="113">
        <f t="shared" si="46"/>
        <v>861.32500000000005</v>
      </c>
      <c r="Z128" s="113">
        <f t="shared" si="46"/>
        <v>7.2649999999999997</v>
      </c>
      <c r="AA128" s="113">
        <f t="shared" si="46"/>
        <v>4.7750000000000012</v>
      </c>
      <c r="AB128" s="113">
        <f t="shared" si="46"/>
        <v>26.65</v>
      </c>
    </row>
    <row r="129" spans="1:28" x14ac:dyDescent="0.25">
      <c r="B129" s="89" t="s">
        <v>155</v>
      </c>
      <c r="C129" s="97"/>
      <c r="D129" s="97"/>
      <c r="E129" s="135"/>
      <c r="F129" s="135"/>
      <c r="G129" s="135"/>
      <c r="H129" s="135"/>
      <c r="I129" s="135"/>
      <c r="J129" s="135"/>
      <c r="K129" s="135"/>
      <c r="L129" s="135"/>
      <c r="M129" s="135"/>
      <c r="N129" s="135"/>
      <c r="O129" s="135"/>
      <c r="P129" s="135"/>
      <c r="Q129" s="135"/>
      <c r="R129" s="135"/>
      <c r="S129" s="135"/>
      <c r="T129" s="135"/>
      <c r="U129" s="135"/>
      <c r="V129" s="135"/>
      <c r="W129" s="135"/>
      <c r="X129" s="135"/>
      <c r="Y129" s="135"/>
      <c r="Z129" s="135"/>
      <c r="AA129" s="135"/>
      <c r="AB129" s="135"/>
    </row>
    <row r="130" spans="1:28" s="102" customFormat="1" x14ac:dyDescent="0.25">
      <c r="B130" s="123" t="s">
        <v>156</v>
      </c>
      <c r="C130" s="104"/>
      <c r="D130" s="104"/>
      <c r="E130" s="110">
        <f>(E131/$B131)*100</f>
        <v>36</v>
      </c>
      <c r="F130" s="110">
        <f t="shared" ref="F130:AB130" si="47">(F131/$B131)*100</f>
        <v>0.5</v>
      </c>
      <c r="G130" s="110">
        <f t="shared" si="47"/>
        <v>0.1</v>
      </c>
      <c r="H130" s="110">
        <f t="shared" si="47"/>
        <v>0</v>
      </c>
      <c r="I130" s="110">
        <f t="shared" si="47"/>
        <v>8.7999999999999989</v>
      </c>
      <c r="J130" s="110">
        <f t="shared" si="47"/>
        <v>8.7999999999999989</v>
      </c>
      <c r="K130" s="110">
        <f>(K131/$B131)*100</f>
        <v>8.7999999999999989</v>
      </c>
      <c r="L130" s="110">
        <f t="shared" si="47"/>
        <v>0.1</v>
      </c>
      <c r="M130" s="110">
        <f t="shared" si="47"/>
        <v>3</v>
      </c>
      <c r="N130" s="110">
        <f t="shared" si="47"/>
        <v>7.9999999999999988E-2</v>
      </c>
      <c r="O130" s="110">
        <f t="shared" si="47"/>
        <v>1.9999999999999997E-2</v>
      </c>
      <c r="P130" s="110">
        <f t="shared" si="47"/>
        <v>0.2</v>
      </c>
      <c r="Q130" s="110">
        <f t="shared" si="47"/>
        <v>39</v>
      </c>
      <c r="R130" s="110">
        <f t="shared" si="47"/>
        <v>0</v>
      </c>
      <c r="S130" s="110">
        <f t="shared" si="47"/>
        <v>18</v>
      </c>
      <c r="T130" s="110">
        <f t="shared" si="47"/>
        <v>10</v>
      </c>
      <c r="U130" s="110">
        <f t="shared" si="47"/>
        <v>2.5000000000000001E-2</v>
      </c>
      <c r="V130" s="110">
        <f t="shared" si="47"/>
        <v>150</v>
      </c>
      <c r="W130" s="110">
        <f t="shared" si="47"/>
        <v>10</v>
      </c>
      <c r="X130" s="110">
        <f t="shared" si="47"/>
        <v>8</v>
      </c>
      <c r="Y130" s="110">
        <f t="shared" si="47"/>
        <v>13</v>
      </c>
      <c r="Z130" s="110">
        <f t="shared" si="47"/>
        <v>0.2</v>
      </c>
      <c r="AA130" s="110">
        <f t="shared" si="47"/>
        <v>0</v>
      </c>
      <c r="AB130" s="110">
        <f t="shared" si="47"/>
        <v>1</v>
      </c>
    </row>
    <row r="131" spans="1:28" x14ac:dyDescent="0.25">
      <c r="B131" s="94">
        <v>150</v>
      </c>
      <c r="C131" s="94">
        <v>1</v>
      </c>
      <c r="D131" s="94">
        <v>80</v>
      </c>
      <c r="E131" s="137">
        <v>54</v>
      </c>
      <c r="F131" s="137">
        <v>0.75</v>
      </c>
      <c r="G131" s="137">
        <v>0.15</v>
      </c>
      <c r="H131" s="137">
        <v>0</v>
      </c>
      <c r="I131" s="137">
        <v>13.2</v>
      </c>
      <c r="J131" s="137">
        <v>13.2</v>
      </c>
      <c r="K131" s="137">
        <v>13.2</v>
      </c>
      <c r="L131" s="137">
        <v>0.15</v>
      </c>
      <c r="M131" s="137">
        <v>4.5</v>
      </c>
      <c r="N131" s="137">
        <v>0.12</v>
      </c>
      <c r="O131" s="137">
        <v>0.03</v>
      </c>
      <c r="P131" s="137">
        <v>0.3</v>
      </c>
      <c r="Q131" s="137">
        <v>58.5</v>
      </c>
      <c r="R131" s="137">
        <v>0</v>
      </c>
      <c r="S131" s="137">
        <v>27</v>
      </c>
      <c r="T131" s="137">
        <v>15</v>
      </c>
      <c r="U131" s="137">
        <f>(T131/1000)*2.5</f>
        <v>3.7499999999999999E-2</v>
      </c>
      <c r="V131" s="137">
        <v>225</v>
      </c>
      <c r="W131" s="137">
        <v>15</v>
      </c>
      <c r="X131" s="137">
        <v>12</v>
      </c>
      <c r="Y131" s="137">
        <v>19.5</v>
      </c>
      <c r="Z131" s="137">
        <v>0.3</v>
      </c>
      <c r="AA131" s="137">
        <v>0</v>
      </c>
      <c r="AB131" s="137">
        <v>1.5</v>
      </c>
    </row>
    <row r="132" spans="1:28" s="102" customFormat="1" x14ac:dyDescent="0.25">
      <c r="B132" s="123" t="s">
        <v>175</v>
      </c>
      <c r="C132" s="112"/>
      <c r="D132" s="104"/>
      <c r="E132" s="110">
        <f>(E133/$B133)*100</f>
        <v>480.99999999999994</v>
      </c>
      <c r="F132" s="110">
        <f t="shared" ref="F132:AB132" si="48">(F133/$B133)*100</f>
        <v>14.2</v>
      </c>
      <c r="G132" s="110">
        <f t="shared" si="48"/>
        <v>34.1</v>
      </c>
      <c r="H132" s="110">
        <f t="shared" si="48"/>
        <v>5.76</v>
      </c>
      <c r="I132" s="110">
        <f t="shared" si="48"/>
        <v>31.5</v>
      </c>
      <c r="J132" s="110">
        <f t="shared" si="48"/>
        <v>28.800000000000004</v>
      </c>
      <c r="K132" s="110">
        <f>(K133/$B133)*100</f>
        <v>0</v>
      </c>
      <c r="L132" s="110">
        <f t="shared" si="48"/>
        <v>4.5</v>
      </c>
      <c r="M132" s="110">
        <f t="shared" si="48"/>
        <v>1</v>
      </c>
      <c r="N132" s="110">
        <f t="shared" si="48"/>
        <v>0.6</v>
      </c>
      <c r="O132" s="110">
        <f t="shared" si="48"/>
        <v>0.12</v>
      </c>
      <c r="P132" s="110">
        <f t="shared" si="48"/>
        <v>5.5</v>
      </c>
      <c r="Q132" s="110">
        <f t="shared" si="48"/>
        <v>0</v>
      </c>
      <c r="R132" s="110">
        <f t="shared" si="48"/>
        <v>0</v>
      </c>
      <c r="S132" s="110">
        <f t="shared" si="48"/>
        <v>56.000000000000007</v>
      </c>
      <c r="T132" s="110">
        <f t="shared" si="48"/>
        <v>25</v>
      </c>
      <c r="U132" s="110">
        <f t="shared" si="48"/>
        <v>6.25E-2</v>
      </c>
      <c r="V132" s="110">
        <f t="shared" si="48"/>
        <v>810</v>
      </c>
      <c r="W132" s="110">
        <f t="shared" si="48"/>
        <v>84</v>
      </c>
      <c r="X132" s="110">
        <f t="shared" si="48"/>
        <v>164</v>
      </c>
      <c r="Y132" s="110">
        <f t="shared" si="48"/>
        <v>306</v>
      </c>
      <c r="Z132" s="110">
        <f t="shared" si="48"/>
        <v>3.1</v>
      </c>
      <c r="AA132" s="110">
        <f t="shared" si="48"/>
        <v>2.4</v>
      </c>
      <c r="AB132" s="110">
        <f t="shared" si="48"/>
        <v>32</v>
      </c>
    </row>
    <row r="133" spans="1:28" x14ac:dyDescent="0.25">
      <c r="B133" s="94">
        <v>50</v>
      </c>
      <c r="C133" s="96">
        <v>1</v>
      </c>
      <c r="D133" s="94">
        <v>30</v>
      </c>
      <c r="E133" s="137">
        <v>240.5</v>
      </c>
      <c r="F133" s="137">
        <v>7.1</v>
      </c>
      <c r="G133" s="137">
        <v>17.05</v>
      </c>
      <c r="H133" s="137">
        <v>2.88</v>
      </c>
      <c r="I133" s="137">
        <v>15.75</v>
      </c>
      <c r="J133" s="137">
        <v>14.4</v>
      </c>
      <c r="K133" s="137">
        <v>0</v>
      </c>
      <c r="L133" s="137">
        <v>2.25</v>
      </c>
      <c r="M133" s="137">
        <v>0.5</v>
      </c>
      <c r="N133" s="137">
        <v>0.3</v>
      </c>
      <c r="O133" s="137">
        <v>0.06</v>
      </c>
      <c r="P133" s="137">
        <v>2.75</v>
      </c>
      <c r="Q133" s="137">
        <v>0</v>
      </c>
      <c r="R133" s="137">
        <v>0</v>
      </c>
      <c r="S133" s="137">
        <v>28</v>
      </c>
      <c r="T133" s="137">
        <v>12.5</v>
      </c>
      <c r="U133" s="137">
        <f>(T133/1000)*2.5</f>
        <v>3.125E-2</v>
      </c>
      <c r="V133" s="137">
        <v>405</v>
      </c>
      <c r="W133" s="137">
        <v>42</v>
      </c>
      <c r="X133" s="137">
        <v>82</v>
      </c>
      <c r="Y133" s="137">
        <v>153</v>
      </c>
      <c r="Z133" s="137">
        <v>1.55</v>
      </c>
      <c r="AA133" s="137">
        <v>1.2</v>
      </c>
      <c r="AB133" s="137">
        <v>16</v>
      </c>
    </row>
    <row r="134" spans="1:28" x14ac:dyDescent="0.25">
      <c r="B134" s="104" t="s">
        <v>158</v>
      </c>
      <c r="C134" s="112"/>
      <c r="D134" s="104"/>
      <c r="E134" s="110">
        <v>0</v>
      </c>
      <c r="F134" s="110">
        <v>0</v>
      </c>
      <c r="G134" s="110">
        <v>0</v>
      </c>
      <c r="H134" s="110">
        <v>0</v>
      </c>
      <c r="I134" s="110">
        <v>0</v>
      </c>
      <c r="J134" s="110">
        <v>0</v>
      </c>
      <c r="K134" s="110">
        <f>(K135/$B135)*100</f>
        <v>0</v>
      </c>
      <c r="L134" s="110">
        <v>0</v>
      </c>
      <c r="M134" s="110">
        <v>0</v>
      </c>
      <c r="N134" s="110">
        <v>0</v>
      </c>
      <c r="O134" s="110">
        <v>0</v>
      </c>
      <c r="P134" s="110">
        <v>0</v>
      </c>
      <c r="Q134" s="110">
        <v>0</v>
      </c>
      <c r="R134" s="110">
        <v>0</v>
      </c>
      <c r="S134" s="110">
        <v>5</v>
      </c>
      <c r="T134" s="110">
        <v>0</v>
      </c>
      <c r="U134" s="110">
        <v>0</v>
      </c>
      <c r="V134" s="110">
        <v>35</v>
      </c>
      <c r="W134" s="110">
        <v>0</v>
      </c>
      <c r="X134" s="110">
        <v>2</v>
      </c>
      <c r="Y134" s="110">
        <v>3</v>
      </c>
      <c r="Z134" s="110">
        <v>0</v>
      </c>
      <c r="AA134" s="110">
        <v>0</v>
      </c>
      <c r="AB134" s="110">
        <v>0</v>
      </c>
    </row>
    <row r="135" spans="1:28" x14ac:dyDescent="0.25">
      <c r="B135" s="94">
        <v>330</v>
      </c>
      <c r="C135" s="96"/>
      <c r="D135" s="94"/>
      <c r="E135" s="137">
        <v>0</v>
      </c>
      <c r="F135" s="137">
        <v>0</v>
      </c>
      <c r="G135" s="137">
        <v>0</v>
      </c>
      <c r="H135" s="137">
        <v>0</v>
      </c>
      <c r="I135" s="137">
        <v>0</v>
      </c>
      <c r="J135" s="137">
        <v>0</v>
      </c>
      <c r="K135" s="137">
        <v>0</v>
      </c>
      <c r="L135" s="137">
        <v>0</v>
      </c>
      <c r="M135" s="137">
        <v>0</v>
      </c>
      <c r="N135" s="137">
        <v>0</v>
      </c>
      <c r="O135" s="137">
        <v>0</v>
      </c>
      <c r="P135" s="137">
        <v>0</v>
      </c>
      <c r="Q135" s="137">
        <v>0</v>
      </c>
      <c r="R135" s="137">
        <v>0</v>
      </c>
      <c r="S135" s="137">
        <v>16.5</v>
      </c>
      <c r="T135" s="137">
        <v>0</v>
      </c>
      <c r="U135" s="137">
        <v>0</v>
      </c>
      <c r="V135" s="137">
        <v>115.5</v>
      </c>
      <c r="W135" s="137">
        <v>0</v>
      </c>
      <c r="X135" s="137">
        <v>6.6</v>
      </c>
      <c r="Y135" s="137">
        <v>9.9</v>
      </c>
      <c r="Z135" s="137">
        <v>0</v>
      </c>
      <c r="AA135" s="137">
        <v>0</v>
      </c>
      <c r="AB135" s="137">
        <v>0</v>
      </c>
    </row>
    <row r="136" spans="1:28" x14ac:dyDescent="0.25">
      <c r="B136" s="104" t="s">
        <v>159</v>
      </c>
      <c r="C136" s="112"/>
      <c r="D136" s="104"/>
      <c r="E136" s="110">
        <v>100</v>
      </c>
      <c r="F136" s="110">
        <v>14.6</v>
      </c>
      <c r="G136" s="110">
        <v>0</v>
      </c>
      <c r="H136" s="110">
        <v>0</v>
      </c>
      <c r="I136" s="110">
        <v>11</v>
      </c>
      <c r="J136" s="110">
        <v>0</v>
      </c>
      <c r="K136" s="110">
        <f>(K137/$B137)*100</f>
        <v>0</v>
      </c>
      <c r="L136" s="110">
        <v>0</v>
      </c>
      <c r="M136" s="110">
        <v>0</v>
      </c>
      <c r="N136" s="110">
        <v>0.04</v>
      </c>
      <c r="O136" s="110">
        <v>0.21</v>
      </c>
      <c r="P136" s="110">
        <v>24.8</v>
      </c>
      <c r="Q136" s="110">
        <v>0</v>
      </c>
      <c r="R136" s="110">
        <v>0</v>
      </c>
      <c r="S136" s="110">
        <v>11</v>
      </c>
      <c r="T136" s="110">
        <v>81</v>
      </c>
      <c r="U136" s="110">
        <v>0.20250000000000001</v>
      </c>
      <c r="V136" s="110">
        <v>3780</v>
      </c>
      <c r="W136" s="110">
        <v>140</v>
      </c>
      <c r="X136" s="110">
        <v>330</v>
      </c>
      <c r="Y136" s="110">
        <v>310</v>
      </c>
      <c r="Z136" s="110">
        <v>4.5999999999999996</v>
      </c>
      <c r="AA136" s="110">
        <v>1.1000000000000001</v>
      </c>
      <c r="AB136" s="110">
        <v>9</v>
      </c>
    </row>
    <row r="137" spans="1:28" x14ac:dyDescent="0.25">
      <c r="B137" s="94">
        <v>6</v>
      </c>
      <c r="C137" s="96"/>
      <c r="D137" s="94"/>
      <c r="E137" s="137">
        <v>6</v>
      </c>
      <c r="F137" s="137">
        <v>0.87599999999999989</v>
      </c>
      <c r="G137" s="137">
        <v>0</v>
      </c>
      <c r="H137" s="137">
        <v>0</v>
      </c>
      <c r="I137" s="137">
        <v>0.66</v>
      </c>
      <c r="J137" s="137">
        <v>0</v>
      </c>
      <c r="K137" s="137">
        <v>0</v>
      </c>
      <c r="L137" s="137">
        <v>0</v>
      </c>
      <c r="M137" s="137">
        <v>0</v>
      </c>
      <c r="N137" s="137">
        <v>2.3999999999999998E-3</v>
      </c>
      <c r="O137" s="137">
        <v>1.26E-2</v>
      </c>
      <c r="P137" s="137">
        <v>1.4880000000000002</v>
      </c>
      <c r="Q137" s="137">
        <v>0</v>
      </c>
      <c r="R137" s="137">
        <v>0</v>
      </c>
      <c r="S137" s="137">
        <v>0.66</v>
      </c>
      <c r="T137" s="137">
        <v>4.8600000000000003</v>
      </c>
      <c r="U137" s="137">
        <v>1.2150000000000001E-2</v>
      </c>
      <c r="V137" s="137">
        <v>226.8</v>
      </c>
      <c r="W137" s="137">
        <v>8.4</v>
      </c>
      <c r="X137" s="137">
        <v>19.8</v>
      </c>
      <c r="Y137" s="137">
        <v>18.600000000000001</v>
      </c>
      <c r="Z137" s="137">
        <v>0.27599999999999997</v>
      </c>
      <c r="AA137" s="137">
        <v>6.6000000000000003E-2</v>
      </c>
      <c r="AB137" s="137">
        <v>0.54</v>
      </c>
    </row>
    <row r="138" spans="1:28" x14ac:dyDescent="0.25">
      <c r="B138" s="104" t="s">
        <v>160</v>
      </c>
      <c r="C138" s="112"/>
      <c r="D138" s="104"/>
      <c r="E138" s="110">
        <v>45</v>
      </c>
      <c r="F138" s="110">
        <v>3.4</v>
      </c>
      <c r="G138" s="110">
        <v>1.6</v>
      </c>
      <c r="H138" s="110">
        <v>1.01</v>
      </c>
      <c r="I138" s="110">
        <v>4.5999999999999996</v>
      </c>
      <c r="J138" s="110">
        <v>4.7200000000000006</v>
      </c>
      <c r="K138" s="110">
        <f>(K139/$B139)*100</f>
        <v>0</v>
      </c>
      <c r="L138" s="110">
        <v>0</v>
      </c>
      <c r="M138" s="110">
        <v>23</v>
      </c>
      <c r="N138" s="110">
        <v>0.03</v>
      </c>
      <c r="O138" s="110">
        <v>0.25</v>
      </c>
      <c r="P138" s="110">
        <v>0.1</v>
      </c>
      <c r="Q138" s="110">
        <v>2</v>
      </c>
      <c r="R138" s="110">
        <v>0.9</v>
      </c>
      <c r="S138" s="110">
        <v>12</v>
      </c>
      <c r="T138" s="110">
        <v>41</v>
      </c>
      <c r="U138" s="110">
        <v>0.10249999999999999</v>
      </c>
      <c r="V138" s="110">
        <v>157</v>
      </c>
      <c r="W138" s="110">
        <v>120</v>
      </c>
      <c r="X138" s="110">
        <v>10</v>
      </c>
      <c r="Y138" s="110">
        <v>96</v>
      </c>
      <c r="Z138" s="110">
        <v>0</v>
      </c>
      <c r="AA138" s="110">
        <v>0.4</v>
      </c>
      <c r="AB138" s="110">
        <v>1</v>
      </c>
    </row>
    <row r="139" spans="1:28" x14ac:dyDescent="0.25">
      <c r="B139" s="94">
        <v>125</v>
      </c>
      <c r="C139" s="96"/>
      <c r="D139" s="94"/>
      <c r="E139" s="137">
        <v>56.25</v>
      </c>
      <c r="F139" s="137">
        <v>4.25</v>
      </c>
      <c r="G139" s="137">
        <v>2</v>
      </c>
      <c r="H139" s="137">
        <v>1.2625</v>
      </c>
      <c r="I139" s="137">
        <v>5.75</v>
      </c>
      <c r="J139" s="137">
        <v>5.9</v>
      </c>
      <c r="K139" s="137">
        <v>0</v>
      </c>
      <c r="L139" s="137">
        <v>0</v>
      </c>
      <c r="M139" s="137">
        <v>28.75</v>
      </c>
      <c r="N139" s="137">
        <v>3.7499999999999999E-2</v>
      </c>
      <c r="O139" s="137">
        <v>0.3125</v>
      </c>
      <c r="P139" s="137">
        <v>0.125</v>
      </c>
      <c r="Q139" s="137">
        <v>2.5</v>
      </c>
      <c r="R139" s="137">
        <v>1.125</v>
      </c>
      <c r="S139" s="137">
        <v>15</v>
      </c>
      <c r="T139" s="137">
        <v>51.25</v>
      </c>
      <c r="U139" s="137">
        <v>0.12812499999999999</v>
      </c>
      <c r="V139" s="137">
        <v>196.25</v>
      </c>
      <c r="W139" s="137">
        <v>150</v>
      </c>
      <c r="X139" s="137">
        <v>12.5</v>
      </c>
      <c r="Y139" s="137">
        <v>120</v>
      </c>
      <c r="Z139" s="137">
        <v>0</v>
      </c>
      <c r="AA139" s="137">
        <v>0.5</v>
      </c>
      <c r="AB139" s="137">
        <v>1.25</v>
      </c>
    </row>
    <row r="140" spans="1:28" x14ac:dyDescent="0.25">
      <c r="A140" s="113" t="s">
        <v>34</v>
      </c>
      <c r="B140" s="114">
        <f>B131+B133+B135+B137+B139</f>
        <v>661</v>
      </c>
      <c r="C140" s="114">
        <f t="shared" ref="C140:AB140" si="49">C131+C133+C135+C137+C139</f>
        <v>2</v>
      </c>
      <c r="D140" s="114">
        <f t="shared" si="49"/>
        <v>110</v>
      </c>
      <c r="E140" s="114">
        <f t="shared" si="49"/>
        <v>356.75</v>
      </c>
      <c r="F140" s="114">
        <f t="shared" si="49"/>
        <v>12.975999999999999</v>
      </c>
      <c r="G140" s="114">
        <f t="shared" si="49"/>
        <v>19.2</v>
      </c>
      <c r="H140" s="114">
        <f t="shared" si="49"/>
        <v>4.1425000000000001</v>
      </c>
      <c r="I140" s="114">
        <f t="shared" si="49"/>
        <v>35.36</v>
      </c>
      <c r="J140" s="114">
        <f t="shared" si="49"/>
        <v>33.5</v>
      </c>
      <c r="K140" s="114">
        <f t="shared" si="49"/>
        <v>13.2</v>
      </c>
      <c r="L140" s="114">
        <f t="shared" si="49"/>
        <v>2.4</v>
      </c>
      <c r="M140" s="114">
        <f t="shared" si="49"/>
        <v>33.75</v>
      </c>
      <c r="N140" s="114">
        <f t="shared" si="49"/>
        <v>0.45989999999999998</v>
      </c>
      <c r="O140" s="114">
        <f t="shared" si="49"/>
        <v>0.41510000000000002</v>
      </c>
      <c r="P140" s="114">
        <f t="shared" si="49"/>
        <v>4.6630000000000003</v>
      </c>
      <c r="Q140" s="114">
        <f t="shared" si="49"/>
        <v>61</v>
      </c>
      <c r="R140" s="114">
        <f t="shared" si="49"/>
        <v>1.125</v>
      </c>
      <c r="S140" s="114">
        <f t="shared" si="49"/>
        <v>87.16</v>
      </c>
      <c r="T140" s="114">
        <f t="shared" si="49"/>
        <v>83.61</v>
      </c>
      <c r="U140" s="114">
        <f t="shared" si="49"/>
        <v>0.20902499999999999</v>
      </c>
      <c r="V140" s="114">
        <f t="shared" si="49"/>
        <v>1168.55</v>
      </c>
      <c r="W140" s="114">
        <f t="shared" si="49"/>
        <v>215.4</v>
      </c>
      <c r="X140" s="114">
        <f t="shared" si="49"/>
        <v>132.89999999999998</v>
      </c>
      <c r="Y140" s="114">
        <f t="shared" si="49"/>
        <v>321</v>
      </c>
      <c r="Z140" s="114">
        <f t="shared" si="49"/>
        <v>2.1259999999999999</v>
      </c>
      <c r="AA140" s="114">
        <f t="shared" si="49"/>
        <v>1.766</v>
      </c>
      <c r="AB140" s="114">
        <f t="shared" si="49"/>
        <v>19.29</v>
      </c>
    </row>
    <row r="141" spans="1:28" x14ac:dyDescent="0.25">
      <c r="B141" s="95"/>
      <c r="C141" s="97"/>
      <c r="D141" s="97"/>
      <c r="E141" s="135"/>
      <c r="F141" s="135"/>
      <c r="G141" s="135"/>
      <c r="H141" s="135"/>
      <c r="I141" s="135"/>
      <c r="J141" s="135"/>
      <c r="K141" s="135"/>
      <c r="L141" s="135"/>
      <c r="M141" s="135"/>
      <c r="N141" s="135"/>
      <c r="O141" s="135"/>
      <c r="P141" s="135"/>
      <c r="Q141" s="135"/>
      <c r="R141" s="135"/>
      <c r="S141" s="135"/>
      <c r="T141" s="135"/>
      <c r="U141" s="135"/>
      <c r="V141" s="135"/>
      <c r="W141" s="135"/>
      <c r="X141" s="135"/>
      <c r="Y141" s="135"/>
      <c r="Z141" s="135"/>
      <c r="AA141" s="135"/>
      <c r="AB141" s="135"/>
    </row>
    <row r="142" spans="1:28" x14ac:dyDescent="0.25">
      <c r="A142" s="115" t="s">
        <v>161</v>
      </c>
      <c r="B142" s="119">
        <f>SUM(B140,B128,B120,B112)</f>
        <v>2148</v>
      </c>
      <c r="C142" s="119">
        <f t="shared" ref="C142:AB142" si="50">SUM(C140,C128,C120,C112)</f>
        <v>9</v>
      </c>
      <c r="D142" s="119">
        <f t="shared" si="50"/>
        <v>719</v>
      </c>
      <c r="E142" s="119">
        <f t="shared" si="50"/>
        <v>2053.7800000000002</v>
      </c>
      <c r="F142" s="119">
        <f t="shared" si="50"/>
        <v>97.942999999999984</v>
      </c>
      <c r="G142" s="119">
        <f t="shared" si="50"/>
        <v>67.286000000000001</v>
      </c>
      <c r="H142" s="119">
        <f t="shared" si="50"/>
        <v>18.8675</v>
      </c>
      <c r="I142" s="119">
        <f t="shared" si="50"/>
        <v>283.90499999999997</v>
      </c>
      <c r="J142" s="119">
        <f t="shared" si="50"/>
        <v>96.983000000000004</v>
      </c>
      <c r="K142" s="119">
        <f t="shared" si="50"/>
        <v>26.418000000000003</v>
      </c>
      <c r="L142" s="119">
        <f t="shared" si="50"/>
        <v>29.383999999999997</v>
      </c>
      <c r="M142" s="119">
        <f t="shared" si="50"/>
        <v>1406.8500000000001</v>
      </c>
      <c r="N142" s="119">
        <f t="shared" si="50"/>
        <v>2.3349000000000002</v>
      </c>
      <c r="O142" s="119">
        <f t="shared" si="50"/>
        <v>2.0931000000000006</v>
      </c>
      <c r="P142" s="119">
        <f t="shared" si="50"/>
        <v>40.343000000000004</v>
      </c>
      <c r="Q142" s="119">
        <f t="shared" si="50"/>
        <v>328.94</v>
      </c>
      <c r="R142" s="119">
        <f t="shared" si="50"/>
        <v>3.1150000000000002</v>
      </c>
      <c r="S142" s="119">
        <f t="shared" si="50"/>
        <v>468.54</v>
      </c>
      <c r="T142" s="119">
        <f t="shared" si="50"/>
        <v>1606.615</v>
      </c>
      <c r="U142" s="119">
        <f t="shared" si="50"/>
        <v>4.0165375000000001</v>
      </c>
      <c r="V142" s="119">
        <f t="shared" si="50"/>
        <v>4949.6499999999996</v>
      </c>
      <c r="W142" s="119">
        <f t="shared" si="50"/>
        <v>882.83</v>
      </c>
      <c r="X142" s="119">
        <f t="shared" si="50"/>
        <v>575.58500000000004</v>
      </c>
      <c r="Y142" s="119">
        <f t="shared" si="50"/>
        <v>1815.9450000000002</v>
      </c>
      <c r="Z142" s="119">
        <f t="shared" si="50"/>
        <v>19.524999999999999</v>
      </c>
      <c r="AA142" s="119">
        <f t="shared" si="50"/>
        <v>11.061000000000002</v>
      </c>
      <c r="AB142" s="119">
        <f t="shared" si="50"/>
        <v>63.5</v>
      </c>
    </row>
    <row r="143" spans="1:28" x14ac:dyDescent="0.25">
      <c r="E143" s="136"/>
      <c r="F143" s="136"/>
      <c r="G143" s="136"/>
      <c r="H143" s="136"/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  <c r="AA143" s="136"/>
      <c r="AB143" s="136"/>
    </row>
    <row r="144" spans="1:28" x14ac:dyDescent="0.25">
      <c r="A144" s="101" t="s">
        <v>85</v>
      </c>
      <c r="B144" s="10" t="s">
        <v>86</v>
      </c>
      <c r="C144" s="10"/>
      <c r="D144" s="10"/>
      <c r="E144" s="12"/>
      <c r="F144" s="12"/>
      <c r="G144" s="12"/>
      <c r="H144" s="12"/>
      <c r="I144" s="12"/>
      <c r="J144" s="12"/>
      <c r="K144" s="12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</row>
    <row r="145" spans="1:28" x14ac:dyDescent="0.25">
      <c r="B145" s="89" t="s">
        <v>27</v>
      </c>
      <c r="E145" s="136"/>
      <c r="F145" s="136"/>
      <c r="G145" s="136"/>
      <c r="H145" s="136"/>
      <c r="I145" s="136"/>
      <c r="J145" s="136"/>
      <c r="K145" s="136"/>
      <c r="L145" s="136"/>
      <c r="M145" s="136"/>
      <c r="N145" s="136"/>
      <c r="O145" s="136"/>
      <c r="P145" s="136"/>
      <c r="Q145" s="136"/>
      <c r="R145" s="136"/>
      <c r="S145" s="136"/>
      <c r="T145" s="136"/>
      <c r="U145" s="136"/>
      <c r="V145" s="136"/>
      <c r="W145" s="136"/>
      <c r="X145" s="136"/>
      <c r="Y145" s="136"/>
      <c r="Z145" s="136"/>
      <c r="AA145" s="136"/>
      <c r="AB145" s="136"/>
    </row>
    <row r="146" spans="1:28" x14ac:dyDescent="0.25">
      <c r="A146" s="103"/>
      <c r="B146" s="104" t="s">
        <v>196</v>
      </c>
      <c r="C146" s="110"/>
      <c r="D146" s="110"/>
      <c r="E146" s="110">
        <f>(E147/$B147)*100</f>
        <v>254.99999999999997</v>
      </c>
      <c r="F146" s="110">
        <f t="shared" ref="F146:AB154" si="51">(F147/$B147)*100</f>
        <v>11.200000000000001</v>
      </c>
      <c r="G146" s="110">
        <f t="shared" si="51"/>
        <v>2.9</v>
      </c>
      <c r="H146" s="110">
        <f t="shared" si="51"/>
        <v>0.53749999999999998</v>
      </c>
      <c r="I146" s="110">
        <f t="shared" si="51"/>
        <v>49.2</v>
      </c>
      <c r="J146" s="110">
        <f t="shared" si="51"/>
        <v>3.2</v>
      </c>
      <c r="K146" s="110">
        <f>(K147/$B147)*100</f>
        <v>0</v>
      </c>
      <c r="L146" s="110">
        <f t="shared" si="51"/>
        <v>5.8999999999999995</v>
      </c>
      <c r="M146" s="110">
        <f t="shared" si="51"/>
        <v>0</v>
      </c>
      <c r="N146" s="110">
        <f t="shared" si="51"/>
        <v>0.25</v>
      </c>
      <c r="O146" s="110">
        <f t="shared" si="51"/>
        <v>6.25E-2</v>
      </c>
      <c r="P146" s="110">
        <f t="shared" si="51"/>
        <v>4.5</v>
      </c>
      <c r="Q146" s="110">
        <f t="shared" si="51"/>
        <v>0</v>
      </c>
      <c r="R146" s="110">
        <f t="shared" si="51"/>
        <v>0.70000000000000007</v>
      </c>
      <c r="S146" s="110">
        <f t="shared" si="51"/>
        <v>46</v>
      </c>
      <c r="T146" s="110">
        <f t="shared" si="51"/>
        <v>520</v>
      </c>
      <c r="U146" s="110">
        <f t="shared" si="51"/>
        <v>1.3</v>
      </c>
      <c r="V146" s="110">
        <f t="shared" si="51"/>
        <v>296</v>
      </c>
      <c r="W146" s="110">
        <f t="shared" si="51"/>
        <v>124</v>
      </c>
      <c r="X146" s="110">
        <f t="shared" si="51"/>
        <v>77</v>
      </c>
      <c r="Y146" s="110">
        <f t="shared" si="51"/>
        <v>237</v>
      </c>
      <c r="Z146" s="110">
        <f t="shared" si="51"/>
        <v>2.8125</v>
      </c>
      <c r="AA146" s="110">
        <f t="shared" si="51"/>
        <v>1.9</v>
      </c>
      <c r="AB146" s="110">
        <f t="shared" si="51"/>
        <v>11.000000000000002</v>
      </c>
    </row>
    <row r="147" spans="1:28" x14ac:dyDescent="0.25">
      <c r="B147" s="90">
        <v>80</v>
      </c>
      <c r="C147" s="99"/>
      <c r="D147" s="98"/>
      <c r="E147" s="98">
        <v>204</v>
      </c>
      <c r="F147" s="98">
        <v>8.9600000000000009</v>
      </c>
      <c r="G147" s="98">
        <v>2.3199999999999998</v>
      </c>
      <c r="H147" s="98">
        <v>0.43</v>
      </c>
      <c r="I147" s="98">
        <v>39.36</v>
      </c>
      <c r="J147" s="98">
        <v>2.56</v>
      </c>
      <c r="K147" s="98">
        <v>0</v>
      </c>
      <c r="L147" s="98">
        <v>4.72</v>
      </c>
      <c r="M147" s="98">
        <v>0</v>
      </c>
      <c r="N147" s="98">
        <v>0.2</v>
      </c>
      <c r="O147" s="98">
        <v>0.05</v>
      </c>
      <c r="P147" s="98">
        <v>3.6</v>
      </c>
      <c r="Q147" s="98">
        <v>0</v>
      </c>
      <c r="R147" s="98">
        <v>0.56000000000000005</v>
      </c>
      <c r="S147" s="98">
        <v>36.799999999999997</v>
      </c>
      <c r="T147" s="98">
        <v>416</v>
      </c>
      <c r="U147" s="98">
        <f>(T147/1000)*2.5</f>
        <v>1.04</v>
      </c>
      <c r="V147" s="98">
        <v>236.8</v>
      </c>
      <c r="W147" s="98">
        <v>99.2</v>
      </c>
      <c r="X147" s="98">
        <v>61.6</v>
      </c>
      <c r="Y147" s="98">
        <v>189.6</v>
      </c>
      <c r="Z147" s="98">
        <v>2.25</v>
      </c>
      <c r="AA147" s="98">
        <v>1.52</v>
      </c>
      <c r="AB147" s="98">
        <v>8.8000000000000007</v>
      </c>
    </row>
    <row r="148" spans="1:28" x14ac:dyDescent="0.25">
      <c r="B148" s="104" t="s">
        <v>157</v>
      </c>
      <c r="C148" s="110"/>
      <c r="D148" s="110"/>
      <c r="E148" s="110">
        <f>(E149/$B149)*100</f>
        <v>123</v>
      </c>
      <c r="F148" s="110">
        <f t="shared" si="51"/>
        <v>0.5</v>
      </c>
      <c r="G148" s="110">
        <f t="shared" si="51"/>
        <v>0.1</v>
      </c>
      <c r="H148" s="110">
        <f t="shared" si="51"/>
        <v>0</v>
      </c>
      <c r="I148" s="110">
        <f t="shared" si="51"/>
        <v>31.900000000000002</v>
      </c>
      <c r="J148" s="110">
        <f t="shared" si="51"/>
        <v>31.900000000000002</v>
      </c>
      <c r="K148" s="110">
        <f>(K149/$B149)*100</f>
        <v>29.500000000000004</v>
      </c>
      <c r="L148" s="110">
        <f t="shared" si="51"/>
        <v>0.8</v>
      </c>
      <c r="M148" s="110">
        <f t="shared" si="51"/>
        <v>0</v>
      </c>
      <c r="N148" s="110">
        <f t="shared" si="51"/>
        <v>0</v>
      </c>
      <c r="O148" s="110">
        <f t="shared" si="51"/>
        <v>0</v>
      </c>
      <c r="P148" s="110">
        <f t="shared" si="51"/>
        <v>0</v>
      </c>
      <c r="Q148" s="110">
        <f t="shared" si="51"/>
        <v>26</v>
      </c>
      <c r="R148" s="110">
        <f t="shared" si="51"/>
        <v>0</v>
      </c>
      <c r="S148" s="110">
        <f t="shared" si="51"/>
        <v>0</v>
      </c>
      <c r="T148" s="110">
        <f t="shared" si="51"/>
        <v>20</v>
      </c>
      <c r="U148" s="110">
        <f t="shared" si="51"/>
        <v>0.05</v>
      </c>
      <c r="V148" s="110">
        <f t="shared" si="51"/>
        <v>120</v>
      </c>
      <c r="W148" s="110">
        <f t="shared" si="51"/>
        <v>19</v>
      </c>
      <c r="X148" s="110">
        <f t="shared" si="51"/>
        <v>6.9999999999999991</v>
      </c>
      <c r="Y148" s="110">
        <f t="shared" si="51"/>
        <v>15</v>
      </c>
      <c r="Z148" s="110">
        <f t="shared" si="51"/>
        <v>0.4</v>
      </c>
      <c r="AA148" s="110">
        <f t="shared" si="51"/>
        <v>0</v>
      </c>
      <c r="AB148" s="110">
        <f t="shared" si="51"/>
        <v>0</v>
      </c>
    </row>
    <row r="149" spans="1:28" x14ac:dyDescent="0.25">
      <c r="B149" s="90">
        <v>20</v>
      </c>
      <c r="C149" s="99"/>
      <c r="D149" s="98"/>
      <c r="E149" s="98">
        <v>24.6</v>
      </c>
      <c r="F149" s="98">
        <v>0.1</v>
      </c>
      <c r="G149" s="98">
        <v>0.02</v>
      </c>
      <c r="H149" s="98">
        <v>0</v>
      </c>
      <c r="I149" s="98">
        <v>6.38</v>
      </c>
      <c r="J149" s="98">
        <v>6.38</v>
      </c>
      <c r="K149" s="98">
        <v>5.9</v>
      </c>
      <c r="L149" s="98">
        <v>0.16</v>
      </c>
      <c r="M149" s="98">
        <v>0</v>
      </c>
      <c r="N149" s="98">
        <v>0</v>
      </c>
      <c r="O149" s="98">
        <v>0</v>
      </c>
      <c r="P149" s="98">
        <v>0</v>
      </c>
      <c r="Q149" s="98">
        <v>5.2</v>
      </c>
      <c r="R149" s="98">
        <v>0</v>
      </c>
      <c r="S149" s="98">
        <v>0</v>
      </c>
      <c r="T149" s="98">
        <v>4</v>
      </c>
      <c r="U149" s="98">
        <f>(T149/1000)*2.5</f>
        <v>0.01</v>
      </c>
      <c r="V149" s="98">
        <v>24</v>
      </c>
      <c r="W149" s="98">
        <v>3.8</v>
      </c>
      <c r="X149" s="98">
        <v>1.4</v>
      </c>
      <c r="Y149" s="98">
        <v>3</v>
      </c>
      <c r="Z149" s="98">
        <v>0.08</v>
      </c>
      <c r="AA149" s="98">
        <v>0</v>
      </c>
      <c r="AB149" s="98">
        <v>0</v>
      </c>
    </row>
    <row r="150" spans="1:28" x14ac:dyDescent="0.25">
      <c r="B150" s="104" t="s">
        <v>163</v>
      </c>
      <c r="C150" s="117"/>
      <c r="D150" s="110"/>
      <c r="E150" s="110">
        <f>(E151/$B151)*100</f>
        <v>352.00000000000006</v>
      </c>
      <c r="F150" s="110">
        <f t="shared" si="51"/>
        <v>11.200000000000001</v>
      </c>
      <c r="G150" s="110">
        <f t="shared" si="51"/>
        <v>2.7</v>
      </c>
      <c r="H150" s="110">
        <f t="shared" si="51"/>
        <v>0.6</v>
      </c>
      <c r="I150" s="110">
        <f t="shared" si="51"/>
        <v>75.5</v>
      </c>
      <c r="J150" s="110">
        <f t="shared" si="51"/>
        <v>4.9000000000000004</v>
      </c>
      <c r="K150" s="110">
        <f>(K151/$B151)*100</f>
        <v>2.4250000000000003</v>
      </c>
      <c r="L150" s="110">
        <f t="shared" si="51"/>
        <v>9.7000000000000011</v>
      </c>
      <c r="M150" s="110">
        <f t="shared" si="51"/>
        <v>0</v>
      </c>
      <c r="N150" s="110">
        <f t="shared" si="51"/>
        <v>1.2</v>
      </c>
      <c r="O150" s="110">
        <f t="shared" si="51"/>
        <v>1.4000000000000001</v>
      </c>
      <c r="P150" s="110">
        <f t="shared" si="51"/>
        <v>15.299999999999999</v>
      </c>
      <c r="Q150" s="110">
        <f t="shared" si="51"/>
        <v>0</v>
      </c>
      <c r="R150" s="110">
        <f t="shared" si="51"/>
        <v>0</v>
      </c>
      <c r="S150" s="110">
        <f t="shared" si="51"/>
        <v>170</v>
      </c>
      <c r="T150" s="110">
        <f t="shared" si="51"/>
        <v>270</v>
      </c>
      <c r="U150" s="110">
        <f t="shared" si="51"/>
        <v>0.67500000000000004</v>
      </c>
      <c r="V150" s="110">
        <f t="shared" si="51"/>
        <v>370</v>
      </c>
      <c r="W150" s="110">
        <f t="shared" si="51"/>
        <v>35</v>
      </c>
      <c r="X150" s="110">
        <f t="shared" si="51"/>
        <v>120</v>
      </c>
      <c r="Y150" s="110">
        <f t="shared" si="51"/>
        <v>290</v>
      </c>
      <c r="Z150" s="110">
        <f t="shared" si="51"/>
        <v>11.899999999999999</v>
      </c>
      <c r="AA150" s="110">
        <f t="shared" si="51"/>
        <v>2</v>
      </c>
      <c r="AB150" s="110">
        <f t="shared" si="51"/>
        <v>2</v>
      </c>
    </row>
    <row r="151" spans="1:28" x14ac:dyDescent="0.25">
      <c r="B151" s="90">
        <v>40</v>
      </c>
      <c r="C151" s="99"/>
      <c r="D151" s="98"/>
      <c r="E151" s="99">
        <v>140.80000000000001</v>
      </c>
      <c r="F151" s="99">
        <v>4.4800000000000004</v>
      </c>
      <c r="G151" s="99">
        <v>1.08</v>
      </c>
      <c r="H151" s="99">
        <v>0.24</v>
      </c>
      <c r="I151" s="99">
        <v>30.2</v>
      </c>
      <c r="J151" s="99">
        <v>1.96</v>
      </c>
      <c r="K151" s="99">
        <v>0.97</v>
      </c>
      <c r="L151" s="99">
        <v>3.88</v>
      </c>
      <c r="M151" s="99">
        <v>0</v>
      </c>
      <c r="N151" s="99">
        <v>0.48</v>
      </c>
      <c r="O151" s="99">
        <v>0.56000000000000005</v>
      </c>
      <c r="P151" s="99">
        <v>6.12</v>
      </c>
      <c r="Q151" s="99">
        <v>0</v>
      </c>
      <c r="R151" s="99">
        <v>0</v>
      </c>
      <c r="S151" s="99">
        <v>68</v>
      </c>
      <c r="T151" s="99">
        <v>108</v>
      </c>
      <c r="U151" s="99">
        <f>(T151/1000)*2.5</f>
        <v>0.27</v>
      </c>
      <c r="V151" s="99">
        <v>148</v>
      </c>
      <c r="W151" s="99">
        <v>14</v>
      </c>
      <c r="X151" s="99">
        <v>48</v>
      </c>
      <c r="Y151" s="99">
        <v>116</v>
      </c>
      <c r="Z151" s="99">
        <v>4.76</v>
      </c>
      <c r="AA151" s="99">
        <v>0.8</v>
      </c>
      <c r="AB151" s="99">
        <v>0.8</v>
      </c>
    </row>
    <row r="152" spans="1:28" x14ac:dyDescent="0.25">
      <c r="B152" s="104" t="s">
        <v>164</v>
      </c>
      <c r="C152" s="117"/>
      <c r="D152" s="110"/>
      <c r="E152" s="110">
        <f>(E153/$B153)*100</f>
        <v>46</v>
      </c>
      <c r="F152" s="110">
        <f t="shared" si="51"/>
        <v>3.5000000000000004</v>
      </c>
      <c r="G152" s="110">
        <f t="shared" si="51"/>
        <v>1.7000000000000002</v>
      </c>
      <c r="H152" s="110">
        <f t="shared" si="51"/>
        <v>1.07</v>
      </c>
      <c r="I152" s="110">
        <f t="shared" si="51"/>
        <v>4.7</v>
      </c>
      <c r="J152" s="110">
        <f t="shared" si="51"/>
        <v>4.7</v>
      </c>
      <c r="K152" s="110">
        <f>(K153/$B153)*100</f>
        <v>0</v>
      </c>
      <c r="L152" s="110">
        <f t="shared" si="51"/>
        <v>0</v>
      </c>
      <c r="M152" s="110">
        <f t="shared" si="51"/>
        <v>20</v>
      </c>
      <c r="N152" s="110">
        <f t="shared" si="51"/>
        <v>0.03</v>
      </c>
      <c r="O152" s="110">
        <f t="shared" si="51"/>
        <v>0.24</v>
      </c>
      <c r="P152" s="110">
        <f t="shared" si="51"/>
        <v>0.1</v>
      </c>
      <c r="Q152" s="110">
        <f t="shared" si="51"/>
        <v>2</v>
      </c>
      <c r="R152" s="110">
        <f t="shared" si="51"/>
        <v>0.90000000000000013</v>
      </c>
      <c r="S152" s="110">
        <f t="shared" si="51"/>
        <v>9</v>
      </c>
      <c r="T152" s="110">
        <f t="shared" si="51"/>
        <v>43</v>
      </c>
      <c r="U152" s="110">
        <f t="shared" si="51"/>
        <v>0.10749999999999998</v>
      </c>
      <c r="V152" s="110">
        <f t="shared" si="51"/>
        <v>156</v>
      </c>
      <c r="W152" s="110">
        <f t="shared" si="51"/>
        <v>120</v>
      </c>
      <c r="X152" s="110">
        <f t="shared" si="51"/>
        <v>11</v>
      </c>
      <c r="Y152" s="110">
        <f t="shared" si="51"/>
        <v>94</v>
      </c>
      <c r="Z152" s="110">
        <f t="shared" si="51"/>
        <v>0.02</v>
      </c>
      <c r="AA152" s="110">
        <f t="shared" si="51"/>
        <v>0.4</v>
      </c>
      <c r="AB152" s="110">
        <f t="shared" si="51"/>
        <v>1</v>
      </c>
    </row>
    <row r="153" spans="1:28" x14ac:dyDescent="0.25">
      <c r="B153" s="90">
        <v>100</v>
      </c>
      <c r="C153" s="99"/>
      <c r="D153" s="98"/>
      <c r="E153" s="99">
        <v>46</v>
      </c>
      <c r="F153" s="99">
        <v>3.5</v>
      </c>
      <c r="G153" s="99">
        <v>1.7</v>
      </c>
      <c r="H153" s="99">
        <v>1.07</v>
      </c>
      <c r="I153" s="99">
        <v>4.7</v>
      </c>
      <c r="J153" s="99">
        <v>4.7</v>
      </c>
      <c r="K153" s="99">
        <v>0</v>
      </c>
      <c r="L153" s="99">
        <v>0</v>
      </c>
      <c r="M153" s="99">
        <v>20</v>
      </c>
      <c r="N153" s="99">
        <v>0.03</v>
      </c>
      <c r="O153" s="99">
        <v>0.24</v>
      </c>
      <c r="P153" s="99">
        <v>0.1</v>
      </c>
      <c r="Q153" s="99">
        <v>2</v>
      </c>
      <c r="R153" s="99">
        <v>0.9</v>
      </c>
      <c r="S153" s="99">
        <v>9</v>
      </c>
      <c r="T153" s="99">
        <v>43</v>
      </c>
      <c r="U153" s="99">
        <f>(T153/1000)*2.5</f>
        <v>0.10749999999999998</v>
      </c>
      <c r="V153" s="99">
        <v>156</v>
      </c>
      <c r="W153" s="99">
        <v>120</v>
      </c>
      <c r="X153" s="99">
        <v>11</v>
      </c>
      <c r="Y153" s="99">
        <v>94</v>
      </c>
      <c r="Z153" s="99">
        <v>0.02</v>
      </c>
      <c r="AA153" s="99">
        <v>0.4</v>
      </c>
      <c r="AB153" s="99">
        <v>1</v>
      </c>
    </row>
    <row r="154" spans="1:28" x14ac:dyDescent="0.25">
      <c r="B154" s="104" t="s">
        <v>146</v>
      </c>
      <c r="C154" s="117"/>
      <c r="D154" s="110"/>
      <c r="E154" s="110">
        <f>(E155/$B155)*100</f>
        <v>95</v>
      </c>
      <c r="F154" s="110">
        <f t="shared" si="51"/>
        <v>1.2</v>
      </c>
      <c r="G154" s="110">
        <f t="shared" si="51"/>
        <v>0.3</v>
      </c>
      <c r="H154" s="110">
        <f t="shared" si="51"/>
        <v>0.1</v>
      </c>
      <c r="I154" s="110">
        <f t="shared" si="51"/>
        <v>23.2</v>
      </c>
      <c r="J154" s="110">
        <f t="shared" si="51"/>
        <v>20.9</v>
      </c>
      <c r="K154" s="110">
        <f>(K155/$B155)*100</f>
        <v>0</v>
      </c>
      <c r="L154" s="110">
        <f t="shared" si="51"/>
        <v>1.1000000000000001</v>
      </c>
      <c r="M154" s="110">
        <f t="shared" si="51"/>
        <v>3</v>
      </c>
      <c r="N154" s="110">
        <f t="shared" si="51"/>
        <v>0.04</v>
      </c>
      <c r="O154" s="110">
        <f t="shared" si="51"/>
        <v>0.06</v>
      </c>
      <c r="P154" s="110">
        <f t="shared" si="51"/>
        <v>0.7</v>
      </c>
      <c r="Q154" s="110">
        <f t="shared" si="51"/>
        <v>11</v>
      </c>
      <c r="R154" s="110">
        <f t="shared" si="51"/>
        <v>0</v>
      </c>
      <c r="S154" s="110">
        <f t="shared" si="51"/>
        <v>14.000000000000002</v>
      </c>
      <c r="T154" s="110">
        <f t="shared" si="51"/>
        <v>1</v>
      </c>
      <c r="U154" s="110">
        <f t="shared" si="51"/>
        <v>0</v>
      </c>
      <c r="V154" s="110">
        <f t="shared" si="51"/>
        <v>400</v>
      </c>
      <c r="W154" s="110">
        <f t="shared" si="51"/>
        <v>6</v>
      </c>
      <c r="X154" s="110">
        <f t="shared" si="51"/>
        <v>34</v>
      </c>
      <c r="Y154" s="110">
        <f t="shared" si="51"/>
        <v>28.000000000000004</v>
      </c>
      <c r="Z154" s="110">
        <f t="shared" si="51"/>
        <v>0.3</v>
      </c>
      <c r="AA154" s="110">
        <f t="shared" si="51"/>
        <v>0.2</v>
      </c>
      <c r="AB154" s="110">
        <f t="shared" si="51"/>
        <v>1</v>
      </c>
    </row>
    <row r="155" spans="1:28" x14ac:dyDescent="0.25">
      <c r="B155" s="90">
        <v>100</v>
      </c>
      <c r="C155" s="99">
        <v>1</v>
      </c>
      <c r="D155" s="98">
        <v>100</v>
      </c>
      <c r="E155" s="99">
        <v>95</v>
      </c>
      <c r="F155" s="99">
        <v>1.2</v>
      </c>
      <c r="G155" s="99">
        <v>0.3</v>
      </c>
      <c r="H155" s="99">
        <v>0.1</v>
      </c>
      <c r="I155" s="99">
        <v>23.2</v>
      </c>
      <c r="J155" s="99">
        <v>20.9</v>
      </c>
      <c r="K155" s="99">
        <v>0</v>
      </c>
      <c r="L155" s="99">
        <v>1.1000000000000001</v>
      </c>
      <c r="M155" s="99">
        <v>3</v>
      </c>
      <c r="N155" s="99">
        <v>0.04</v>
      </c>
      <c r="O155" s="99">
        <v>0.06</v>
      </c>
      <c r="P155" s="99">
        <v>0.7</v>
      </c>
      <c r="Q155" s="99">
        <v>11</v>
      </c>
      <c r="R155" s="99">
        <v>0</v>
      </c>
      <c r="S155" s="99">
        <v>14</v>
      </c>
      <c r="T155" s="99">
        <v>1</v>
      </c>
      <c r="U155" s="99"/>
      <c r="V155" s="99">
        <v>400</v>
      </c>
      <c r="W155" s="99">
        <v>6</v>
      </c>
      <c r="X155" s="99">
        <v>34</v>
      </c>
      <c r="Y155" s="99">
        <v>28</v>
      </c>
      <c r="Z155" s="99">
        <v>0.3</v>
      </c>
      <c r="AA155" s="99">
        <v>0.2</v>
      </c>
      <c r="AB155" s="99">
        <v>1</v>
      </c>
    </row>
    <row r="156" spans="1:28" x14ac:dyDescent="0.25">
      <c r="A156" s="113" t="s">
        <v>34</v>
      </c>
      <c r="B156" s="113">
        <f>B149+B147+B151+B153+B155</f>
        <v>340</v>
      </c>
      <c r="C156" s="113">
        <f t="shared" ref="C156:AB156" si="52">C149+C147+C151+C153+C155</f>
        <v>1</v>
      </c>
      <c r="D156" s="113">
        <f t="shared" si="52"/>
        <v>100</v>
      </c>
      <c r="E156" s="113">
        <f t="shared" si="52"/>
        <v>510.4</v>
      </c>
      <c r="F156" s="113">
        <f t="shared" si="52"/>
        <v>18.239999999999998</v>
      </c>
      <c r="G156" s="113">
        <f t="shared" si="52"/>
        <v>5.42</v>
      </c>
      <c r="H156" s="113">
        <f t="shared" si="52"/>
        <v>1.84</v>
      </c>
      <c r="I156" s="113">
        <f t="shared" si="52"/>
        <v>103.84</v>
      </c>
      <c r="J156" s="113">
        <f t="shared" si="52"/>
        <v>36.5</v>
      </c>
      <c r="K156" s="113">
        <f t="shared" si="52"/>
        <v>6.87</v>
      </c>
      <c r="L156" s="113">
        <f t="shared" si="52"/>
        <v>9.86</v>
      </c>
      <c r="M156" s="113">
        <f t="shared" si="52"/>
        <v>23</v>
      </c>
      <c r="N156" s="113">
        <f t="shared" si="52"/>
        <v>0.75</v>
      </c>
      <c r="O156" s="113">
        <f t="shared" si="52"/>
        <v>0.91000000000000014</v>
      </c>
      <c r="P156" s="113">
        <f t="shared" si="52"/>
        <v>10.52</v>
      </c>
      <c r="Q156" s="113">
        <f t="shared" si="52"/>
        <v>18.2</v>
      </c>
      <c r="R156" s="113">
        <f t="shared" si="52"/>
        <v>1.46</v>
      </c>
      <c r="S156" s="113">
        <f t="shared" si="52"/>
        <v>127.8</v>
      </c>
      <c r="T156" s="113">
        <f t="shared" si="52"/>
        <v>572</v>
      </c>
      <c r="U156" s="113">
        <f t="shared" si="52"/>
        <v>1.4275</v>
      </c>
      <c r="V156" s="113">
        <f t="shared" si="52"/>
        <v>964.8</v>
      </c>
      <c r="W156" s="113">
        <f t="shared" si="52"/>
        <v>243</v>
      </c>
      <c r="X156" s="113">
        <f t="shared" si="52"/>
        <v>156</v>
      </c>
      <c r="Y156" s="113">
        <f t="shared" si="52"/>
        <v>430.6</v>
      </c>
      <c r="Z156" s="113">
        <f t="shared" si="52"/>
        <v>7.4099999999999993</v>
      </c>
      <c r="AA156" s="113">
        <f t="shared" si="52"/>
        <v>2.9200000000000004</v>
      </c>
      <c r="AB156" s="113">
        <f t="shared" si="52"/>
        <v>11.600000000000001</v>
      </c>
    </row>
    <row r="157" spans="1:28" x14ac:dyDescent="0.25">
      <c r="B157" s="89" t="s">
        <v>35</v>
      </c>
      <c r="C157" s="97"/>
      <c r="D157" s="97"/>
      <c r="E157" s="135"/>
      <c r="F157" s="135"/>
      <c r="G157" s="135"/>
      <c r="H157" s="135"/>
      <c r="I157" s="135"/>
      <c r="J157" s="135"/>
      <c r="K157" s="135"/>
      <c r="L157" s="135"/>
      <c r="M157" s="135"/>
      <c r="N157" s="135"/>
      <c r="O157" s="135"/>
      <c r="P157" s="135"/>
      <c r="Q157" s="135"/>
      <c r="R157" s="135"/>
      <c r="S157" s="135"/>
      <c r="T157" s="135"/>
      <c r="U157" s="135"/>
      <c r="V157" s="135"/>
      <c r="W157" s="135"/>
      <c r="X157" s="135"/>
      <c r="Y157" s="135"/>
      <c r="Z157" s="135"/>
      <c r="AA157" s="135"/>
      <c r="AB157" s="135"/>
    </row>
    <row r="158" spans="1:28" x14ac:dyDescent="0.25">
      <c r="A158" s="103" t="s">
        <v>29</v>
      </c>
      <c r="B158" s="123" t="s">
        <v>178</v>
      </c>
      <c r="C158" s="111"/>
      <c r="D158" s="111"/>
      <c r="E158" s="110">
        <f>(E159/$B159)*100</f>
        <v>255.34782608695653</v>
      </c>
      <c r="F158" s="110">
        <f t="shared" ref="F158:AB158" si="53">(F159/$B159)*100</f>
        <v>6.6007905138339931</v>
      </c>
      <c r="G158" s="110">
        <f t="shared" si="53"/>
        <v>18.952569169960476</v>
      </c>
      <c r="H158" s="110">
        <f t="shared" si="53"/>
        <v>3.7865612648221343</v>
      </c>
      <c r="I158" s="110">
        <f t="shared" si="53"/>
        <v>15.596837944664033</v>
      </c>
      <c r="J158" s="110">
        <f>(J159/$B159)*100</f>
        <v>1.790513833992095</v>
      </c>
      <c r="K158" s="110">
        <f>(K159/$B159)*100</f>
        <v>9.0909090909090912E-2</v>
      </c>
      <c r="L158" s="110">
        <f t="shared" si="53"/>
        <v>1.6284584980237153</v>
      </c>
      <c r="M158" s="110">
        <f t="shared" si="53"/>
        <v>80.78656126482214</v>
      </c>
      <c r="N158" s="110">
        <f t="shared" si="53"/>
        <v>0.13438735177865613</v>
      </c>
      <c r="O158" s="110">
        <f t="shared" si="53"/>
        <v>0.1225296442687747</v>
      </c>
      <c r="P158" s="110">
        <f t="shared" si="53"/>
        <v>1.5573122529644265</v>
      </c>
      <c r="Q158" s="110">
        <f t="shared" si="53"/>
        <v>4.0316205533596836</v>
      </c>
      <c r="R158" s="110">
        <f t="shared" si="53"/>
        <v>0.39130434782608697</v>
      </c>
      <c r="S158" s="110">
        <f t="shared" si="53"/>
        <v>33.011857707509883</v>
      </c>
      <c r="T158" s="110">
        <f t="shared" si="53"/>
        <v>291.30434782608694</v>
      </c>
      <c r="U158" s="110">
        <f t="shared" si="53"/>
        <v>0.72826086956521741</v>
      </c>
      <c r="V158" s="110">
        <f t="shared" si="53"/>
        <v>170.62450592885375</v>
      </c>
      <c r="W158" s="110">
        <f t="shared" si="53"/>
        <v>43.731225296442688</v>
      </c>
      <c r="X158" s="110">
        <f t="shared" si="53"/>
        <v>23.924901185770754</v>
      </c>
      <c r="Y158" s="110">
        <f t="shared" si="53"/>
        <v>118.93675889328061</v>
      </c>
      <c r="Z158" s="110">
        <f t="shared" si="53"/>
        <v>1.3675889328063242</v>
      </c>
      <c r="AA158" s="110">
        <f t="shared" si="53"/>
        <v>0.88142292490118601</v>
      </c>
      <c r="AB158" s="110">
        <f t="shared" si="53"/>
        <v>4.8221343873517784</v>
      </c>
    </row>
    <row r="159" spans="1:28" x14ac:dyDescent="0.25">
      <c r="B159" s="92">
        <v>253</v>
      </c>
      <c r="C159" s="106">
        <v>0.75</v>
      </c>
      <c r="D159" s="106">
        <v>60</v>
      </c>
      <c r="E159" s="121">
        <v>646.03</v>
      </c>
      <c r="F159" s="121">
        <v>16.700000000000003</v>
      </c>
      <c r="G159" s="121">
        <v>47.95</v>
      </c>
      <c r="H159" s="121">
        <v>9.58</v>
      </c>
      <c r="I159" s="121">
        <v>39.46</v>
      </c>
      <c r="J159" s="121">
        <v>4.53</v>
      </c>
      <c r="K159" s="121">
        <v>0.23</v>
      </c>
      <c r="L159" s="121">
        <v>4.12</v>
      </c>
      <c r="M159" s="121">
        <v>204.39000000000001</v>
      </c>
      <c r="N159" s="121">
        <v>0.33999999999999997</v>
      </c>
      <c r="O159" s="121">
        <v>0.31</v>
      </c>
      <c r="P159" s="121">
        <v>3.9399999999999995</v>
      </c>
      <c r="Q159" s="121">
        <v>10.199999999999999</v>
      </c>
      <c r="R159" s="121">
        <v>0.99</v>
      </c>
      <c r="S159" s="121">
        <v>83.52000000000001</v>
      </c>
      <c r="T159" s="121">
        <v>737</v>
      </c>
      <c r="U159" s="121">
        <f>(T159/1000)*2.5</f>
        <v>1.8425</v>
      </c>
      <c r="V159" s="121">
        <v>431.68</v>
      </c>
      <c r="W159" s="121">
        <v>110.64</v>
      </c>
      <c r="X159" s="121">
        <v>60.53</v>
      </c>
      <c r="Y159" s="121">
        <v>300.90999999999997</v>
      </c>
      <c r="Z159" s="121">
        <v>3.46</v>
      </c>
      <c r="AA159" s="121">
        <v>2.2300000000000004</v>
      </c>
      <c r="AB159" s="121">
        <v>12.2</v>
      </c>
    </row>
    <row r="160" spans="1:28" x14ac:dyDescent="0.25">
      <c r="A160" s="113" t="s">
        <v>34</v>
      </c>
      <c r="B160" s="113">
        <f>B159</f>
        <v>253</v>
      </c>
      <c r="C160" s="113">
        <f t="shared" ref="C160:AB160" si="54">C159</f>
        <v>0.75</v>
      </c>
      <c r="D160" s="113">
        <f t="shared" si="54"/>
        <v>60</v>
      </c>
      <c r="E160" s="113">
        <f t="shared" si="54"/>
        <v>646.03</v>
      </c>
      <c r="F160" s="113">
        <f t="shared" si="54"/>
        <v>16.700000000000003</v>
      </c>
      <c r="G160" s="113">
        <f t="shared" si="54"/>
        <v>47.95</v>
      </c>
      <c r="H160" s="113">
        <f t="shared" si="54"/>
        <v>9.58</v>
      </c>
      <c r="I160" s="113">
        <f t="shared" si="54"/>
        <v>39.46</v>
      </c>
      <c r="J160" s="113">
        <f t="shared" si="54"/>
        <v>4.53</v>
      </c>
      <c r="K160" s="113">
        <f t="shared" si="54"/>
        <v>0.23</v>
      </c>
      <c r="L160" s="113">
        <f t="shared" si="54"/>
        <v>4.12</v>
      </c>
      <c r="M160" s="113">
        <f t="shared" si="54"/>
        <v>204.39000000000001</v>
      </c>
      <c r="N160" s="113">
        <f t="shared" si="54"/>
        <v>0.33999999999999997</v>
      </c>
      <c r="O160" s="113">
        <f t="shared" si="54"/>
        <v>0.31</v>
      </c>
      <c r="P160" s="113">
        <f t="shared" si="54"/>
        <v>3.9399999999999995</v>
      </c>
      <c r="Q160" s="113">
        <f t="shared" si="54"/>
        <v>10.199999999999999</v>
      </c>
      <c r="R160" s="113">
        <f t="shared" si="54"/>
        <v>0.99</v>
      </c>
      <c r="S160" s="113">
        <f t="shared" si="54"/>
        <v>83.52000000000001</v>
      </c>
      <c r="T160" s="113">
        <f t="shared" si="54"/>
        <v>737</v>
      </c>
      <c r="U160" s="113">
        <f t="shared" si="54"/>
        <v>1.8425</v>
      </c>
      <c r="V160" s="113">
        <f t="shared" si="54"/>
        <v>431.68</v>
      </c>
      <c r="W160" s="113">
        <f t="shared" si="54"/>
        <v>110.64</v>
      </c>
      <c r="X160" s="113">
        <f t="shared" si="54"/>
        <v>60.53</v>
      </c>
      <c r="Y160" s="113">
        <f t="shared" si="54"/>
        <v>300.90999999999997</v>
      </c>
      <c r="Z160" s="113">
        <f t="shared" si="54"/>
        <v>3.46</v>
      </c>
      <c r="AA160" s="113">
        <f t="shared" si="54"/>
        <v>2.2300000000000004</v>
      </c>
      <c r="AB160" s="113">
        <f t="shared" si="54"/>
        <v>12.2</v>
      </c>
    </row>
    <row r="161" spans="1:28" x14ac:dyDescent="0.25">
      <c r="B161" s="89" t="s">
        <v>151</v>
      </c>
      <c r="C161" s="97"/>
      <c r="D161" s="97"/>
      <c r="E161" s="135"/>
      <c r="F161" s="135"/>
      <c r="G161" s="135"/>
      <c r="H161" s="135"/>
      <c r="I161" s="135"/>
      <c r="J161" s="135"/>
      <c r="K161" s="135"/>
      <c r="L161" s="135"/>
      <c r="M161" s="135"/>
      <c r="N161" s="135"/>
      <c r="O161" s="135"/>
      <c r="P161" s="135"/>
      <c r="Q161" s="135"/>
      <c r="R161" s="135"/>
      <c r="S161" s="135"/>
      <c r="T161" s="135"/>
      <c r="U161" s="135"/>
      <c r="V161" s="135"/>
      <c r="W161" s="135"/>
      <c r="X161" s="135"/>
      <c r="Y161" s="135"/>
      <c r="Z161" s="135"/>
      <c r="AA161" s="135"/>
      <c r="AB161" s="135"/>
    </row>
    <row r="162" spans="1:28" x14ac:dyDescent="0.25">
      <c r="B162" s="104" t="s">
        <v>179</v>
      </c>
      <c r="C162" s="104"/>
      <c r="D162" s="104"/>
      <c r="E162" s="110">
        <f>(E163/$B163)*100</f>
        <v>215</v>
      </c>
      <c r="F162" s="110">
        <f t="shared" ref="F162:AB162" si="55">(F163/$B163)*100</f>
        <v>24.200000000000003</v>
      </c>
      <c r="G162" s="110">
        <f t="shared" si="55"/>
        <v>13.100000000000001</v>
      </c>
      <c r="H162" s="110">
        <f t="shared" si="55"/>
        <v>2.5</v>
      </c>
      <c r="I162" s="110">
        <f t="shared" si="55"/>
        <v>0</v>
      </c>
      <c r="J162" s="110">
        <f>(J163/$B163)*100</f>
        <v>0</v>
      </c>
      <c r="K162" s="110">
        <f>(K163/$B163)*100</f>
        <v>0</v>
      </c>
      <c r="L162" s="110">
        <f t="shared" si="55"/>
        <v>0</v>
      </c>
      <c r="M162" s="110">
        <f t="shared" si="55"/>
        <v>16</v>
      </c>
      <c r="N162" s="110">
        <f t="shared" si="55"/>
        <v>0.25</v>
      </c>
      <c r="O162" s="110">
        <f t="shared" si="55"/>
        <v>0.14285714285714285</v>
      </c>
      <c r="P162" s="110">
        <f t="shared" si="55"/>
        <v>7.7</v>
      </c>
      <c r="Q162" s="110">
        <f t="shared" si="55"/>
        <v>0</v>
      </c>
      <c r="R162" s="110">
        <f t="shared" si="55"/>
        <v>5</v>
      </c>
      <c r="S162" s="110">
        <f t="shared" si="55"/>
        <v>19</v>
      </c>
      <c r="T162" s="110">
        <f t="shared" si="55"/>
        <v>53.999999999999993</v>
      </c>
      <c r="U162" s="110">
        <f t="shared" si="55"/>
        <v>0.13499999999999998</v>
      </c>
      <c r="V162" s="110">
        <f t="shared" si="55"/>
        <v>430</v>
      </c>
      <c r="W162" s="110">
        <f t="shared" si="55"/>
        <v>25</v>
      </c>
      <c r="X162" s="110">
        <f t="shared" si="55"/>
        <v>32</v>
      </c>
      <c r="Y162" s="110">
        <f t="shared" si="55"/>
        <v>300</v>
      </c>
      <c r="Z162" s="110">
        <f t="shared" si="55"/>
        <v>0.5</v>
      </c>
      <c r="AA162" s="110">
        <f t="shared" si="55"/>
        <v>0.70000000000000007</v>
      </c>
      <c r="AB162" s="110">
        <f t="shared" si="55"/>
        <v>31</v>
      </c>
    </row>
    <row r="163" spans="1:28" x14ac:dyDescent="0.25">
      <c r="B163" s="93">
        <v>120</v>
      </c>
      <c r="C163" s="93"/>
      <c r="D163" s="93"/>
      <c r="E163" s="108">
        <v>258</v>
      </c>
      <c r="F163" s="108">
        <v>29.040000000000003</v>
      </c>
      <c r="G163" s="108">
        <v>15.72</v>
      </c>
      <c r="H163" s="108">
        <v>3</v>
      </c>
      <c r="I163" s="108">
        <v>0</v>
      </c>
      <c r="J163" s="108">
        <v>0</v>
      </c>
      <c r="K163" s="108">
        <v>0</v>
      </c>
      <c r="L163" s="108">
        <v>0</v>
      </c>
      <c r="M163" s="108">
        <v>19.2</v>
      </c>
      <c r="N163" s="108">
        <v>0.3</v>
      </c>
      <c r="O163" s="108">
        <v>0.17142857142857143</v>
      </c>
      <c r="P163" s="108">
        <v>9.24</v>
      </c>
      <c r="Q163" s="108">
        <v>0</v>
      </c>
      <c r="R163" s="108">
        <v>6</v>
      </c>
      <c r="S163" s="108">
        <v>22.8</v>
      </c>
      <c r="T163" s="108">
        <v>64.8</v>
      </c>
      <c r="U163" s="108">
        <f>(T163/1000)*2.5</f>
        <v>0.16199999999999998</v>
      </c>
      <c r="V163" s="108">
        <v>516</v>
      </c>
      <c r="W163" s="108">
        <v>30</v>
      </c>
      <c r="X163" s="108">
        <v>38.4</v>
      </c>
      <c r="Y163" s="108">
        <v>360</v>
      </c>
      <c r="Z163" s="108">
        <v>0.6</v>
      </c>
      <c r="AA163" s="108">
        <v>0.84</v>
      </c>
      <c r="AB163" s="108">
        <v>37.200000000000003</v>
      </c>
    </row>
    <row r="164" spans="1:28" ht="29.25" customHeight="1" x14ac:dyDescent="0.25">
      <c r="B164" s="124" t="s">
        <v>180</v>
      </c>
      <c r="C164" s="104"/>
      <c r="D164" s="104"/>
      <c r="E164" s="110">
        <f>(E165/$B165)*100</f>
        <v>227</v>
      </c>
      <c r="F164" s="110">
        <f t="shared" ref="F164:AB164" si="56">(F165/$B165)*100</f>
        <v>5.7</v>
      </c>
      <c r="G164" s="110">
        <f t="shared" si="56"/>
        <v>1</v>
      </c>
      <c r="H164" s="110">
        <f t="shared" si="56"/>
        <v>0</v>
      </c>
      <c r="I164" s="110">
        <f t="shared" si="56"/>
        <v>51.300000000000004</v>
      </c>
      <c r="J164" s="110">
        <f>(J165/$B165)*100</f>
        <v>0</v>
      </c>
      <c r="K164" s="110">
        <f>(K165/$B165)*100</f>
        <v>0</v>
      </c>
      <c r="L164" s="110">
        <f t="shared" si="56"/>
        <v>0</v>
      </c>
      <c r="M164" s="110">
        <f t="shared" si="56"/>
        <v>0</v>
      </c>
      <c r="N164" s="110">
        <f t="shared" si="56"/>
        <v>0.2</v>
      </c>
      <c r="O164" s="110">
        <f t="shared" si="56"/>
        <v>6.1538461538461542E-2</v>
      </c>
      <c r="P164" s="110">
        <f t="shared" si="56"/>
        <v>0.8</v>
      </c>
      <c r="Q164" s="110">
        <f t="shared" si="56"/>
        <v>0</v>
      </c>
      <c r="R164" s="110">
        <f t="shared" si="56"/>
        <v>0</v>
      </c>
      <c r="S164" s="110">
        <f t="shared" si="56"/>
        <v>0</v>
      </c>
      <c r="T164" s="110">
        <f t="shared" si="56"/>
        <v>0</v>
      </c>
      <c r="U164" s="110">
        <f t="shared" si="56"/>
        <v>0</v>
      </c>
      <c r="V164" s="110">
        <f t="shared" si="56"/>
        <v>0</v>
      </c>
      <c r="W164" s="110">
        <f t="shared" si="56"/>
        <v>19</v>
      </c>
      <c r="X164" s="110">
        <f t="shared" si="56"/>
        <v>0</v>
      </c>
      <c r="Y164" s="110">
        <f t="shared" si="56"/>
        <v>240</v>
      </c>
      <c r="Z164" s="110">
        <f t="shared" si="56"/>
        <v>5</v>
      </c>
      <c r="AA164" s="110">
        <f t="shared" si="56"/>
        <v>0</v>
      </c>
      <c r="AB164" s="110">
        <f t="shared" si="56"/>
        <v>0</v>
      </c>
    </row>
    <row r="165" spans="1:28" x14ac:dyDescent="0.25">
      <c r="B165" s="93">
        <v>130</v>
      </c>
      <c r="C165" s="93"/>
      <c r="D165" s="93"/>
      <c r="E165" s="108">
        <v>295.10000000000002</v>
      </c>
      <c r="F165" s="108">
        <v>7.41</v>
      </c>
      <c r="G165" s="108">
        <v>1.3</v>
      </c>
      <c r="H165" s="108">
        <v>0</v>
      </c>
      <c r="I165" s="108">
        <v>66.69</v>
      </c>
      <c r="J165" s="108">
        <v>0</v>
      </c>
      <c r="K165" s="108">
        <v>0</v>
      </c>
      <c r="L165" s="108">
        <v>0</v>
      </c>
      <c r="M165" s="108">
        <v>0</v>
      </c>
      <c r="N165" s="108">
        <v>0.26</v>
      </c>
      <c r="O165" s="108">
        <v>0.08</v>
      </c>
      <c r="P165" s="108">
        <v>1.04</v>
      </c>
      <c r="Q165" s="108">
        <v>0</v>
      </c>
      <c r="R165" s="108">
        <v>0</v>
      </c>
      <c r="S165" s="108">
        <v>0</v>
      </c>
      <c r="T165" s="108">
        <v>0</v>
      </c>
      <c r="U165" s="108">
        <f>(T165/1000)*2.5</f>
        <v>0</v>
      </c>
      <c r="V165" s="108">
        <v>0</v>
      </c>
      <c r="W165" s="108">
        <v>24.7</v>
      </c>
      <c r="X165" s="108">
        <v>0</v>
      </c>
      <c r="Y165" s="108">
        <v>312</v>
      </c>
      <c r="Z165" s="108">
        <v>6.5</v>
      </c>
      <c r="AA165" s="108">
        <v>0</v>
      </c>
      <c r="AB165" s="108">
        <v>0</v>
      </c>
    </row>
    <row r="166" spans="1:28" ht="30.75" customHeight="1" x14ac:dyDescent="0.25">
      <c r="B166" s="124" t="s">
        <v>181</v>
      </c>
      <c r="C166" s="104"/>
      <c r="D166" s="104"/>
      <c r="E166" s="110">
        <f>(E167/$B167)*100</f>
        <v>14.736842105263156</v>
      </c>
      <c r="F166" s="110">
        <f t="shared" ref="F166:AB166" si="57">(F167/$B167)*100</f>
        <v>0.92631578947368431</v>
      </c>
      <c r="G166" s="110">
        <f t="shared" si="57"/>
        <v>0.33684210526315789</v>
      </c>
      <c r="H166" s="110">
        <f t="shared" si="57"/>
        <v>0</v>
      </c>
      <c r="I166" s="110">
        <f t="shared" si="57"/>
        <v>2.1473684210526316</v>
      </c>
      <c r="J166" s="110">
        <f>(J167/$B167)*100</f>
        <v>2.0631578947368423</v>
      </c>
      <c r="K166" s="110">
        <f>(K167/$B167)*100</f>
        <v>0</v>
      </c>
      <c r="L166" s="110">
        <f t="shared" si="57"/>
        <v>1.2631578947368423</v>
      </c>
      <c r="M166" s="110">
        <f t="shared" si="57"/>
        <v>553.68421052631584</v>
      </c>
      <c r="N166" s="110">
        <f t="shared" si="57"/>
        <v>4.7368421052631574E-2</v>
      </c>
      <c r="O166" s="110">
        <f t="shared" si="57"/>
        <v>1.5789473684210527E-2</v>
      </c>
      <c r="P166" s="110">
        <f t="shared" si="57"/>
        <v>0.21052631578947367</v>
      </c>
      <c r="Q166" s="110">
        <f t="shared" si="57"/>
        <v>2.9473684210526314</v>
      </c>
      <c r="R166" s="110">
        <f t="shared" si="57"/>
        <v>0</v>
      </c>
      <c r="S166" s="110">
        <f t="shared" si="57"/>
        <v>42.105263157894733</v>
      </c>
      <c r="T166" s="110">
        <f t="shared" si="57"/>
        <v>21.89473684210526</v>
      </c>
      <c r="U166" s="110">
        <f t="shared" si="57"/>
        <v>5.4736842105263146E-2</v>
      </c>
      <c r="V166" s="110">
        <f t="shared" si="57"/>
        <v>113.68421052631578</v>
      </c>
      <c r="W166" s="110">
        <f t="shared" si="57"/>
        <v>17.684210526315791</v>
      </c>
      <c r="X166" s="110">
        <f t="shared" si="57"/>
        <v>5.0526315789473681</v>
      </c>
      <c r="Y166" s="110">
        <f t="shared" si="57"/>
        <v>16.421052631578949</v>
      </c>
      <c r="Z166" s="110">
        <f t="shared" si="57"/>
        <v>0.29473684210526319</v>
      </c>
      <c r="AA166" s="110">
        <f t="shared" si="57"/>
        <v>0.21052631578947367</v>
      </c>
      <c r="AB166" s="110">
        <f t="shared" si="57"/>
        <v>0</v>
      </c>
    </row>
    <row r="167" spans="1:28" x14ac:dyDescent="0.25">
      <c r="B167" s="93">
        <v>190</v>
      </c>
      <c r="C167" s="93">
        <v>2</v>
      </c>
      <c r="D167" s="93">
        <v>190</v>
      </c>
      <c r="E167" s="108">
        <v>28</v>
      </c>
      <c r="F167" s="108">
        <v>1.76</v>
      </c>
      <c r="G167" s="108">
        <v>0.64</v>
      </c>
      <c r="H167" s="108">
        <v>0</v>
      </c>
      <c r="I167" s="108">
        <v>4.08</v>
      </c>
      <c r="J167" s="108">
        <v>3.92</v>
      </c>
      <c r="K167" s="108">
        <v>0</v>
      </c>
      <c r="L167" s="108">
        <v>2.4000000000000004</v>
      </c>
      <c r="M167" s="108">
        <v>1052</v>
      </c>
      <c r="N167" s="108">
        <v>0.09</v>
      </c>
      <c r="O167" s="108">
        <v>0.03</v>
      </c>
      <c r="P167" s="108">
        <v>0.4</v>
      </c>
      <c r="Q167" s="108">
        <v>5.6</v>
      </c>
      <c r="R167" s="108">
        <v>0</v>
      </c>
      <c r="S167" s="108">
        <v>80</v>
      </c>
      <c r="T167" s="108">
        <v>41.599999999999994</v>
      </c>
      <c r="U167" s="108">
        <f>(T167/1000)*2.5</f>
        <v>0.10399999999999998</v>
      </c>
      <c r="V167" s="108">
        <v>216</v>
      </c>
      <c r="W167" s="108">
        <v>33.6</v>
      </c>
      <c r="X167" s="108">
        <v>9.6</v>
      </c>
      <c r="Y167" s="108">
        <v>31.2</v>
      </c>
      <c r="Z167" s="108">
        <v>0.56000000000000005</v>
      </c>
      <c r="AA167" s="108">
        <v>0.4</v>
      </c>
      <c r="AB167" s="108">
        <v>0</v>
      </c>
    </row>
    <row r="168" spans="1:28" x14ac:dyDescent="0.25">
      <c r="B168" s="104" t="s">
        <v>148</v>
      </c>
      <c r="C168" s="104"/>
      <c r="D168" s="104"/>
      <c r="E168" s="110">
        <f>(E169/$B169)*100</f>
        <v>622.00000000000011</v>
      </c>
      <c r="F168" s="110">
        <f t="shared" ref="F168:AB168" si="58">(F169/$B169)*100</f>
        <v>0.5</v>
      </c>
      <c r="G168" s="110">
        <f t="shared" si="58"/>
        <v>68.5</v>
      </c>
      <c r="H168" s="110">
        <f t="shared" si="58"/>
        <v>16.25</v>
      </c>
      <c r="I168" s="110">
        <f t="shared" si="58"/>
        <v>0.8</v>
      </c>
      <c r="J168" s="110">
        <f>(J169/$B169)*100</f>
        <v>0.8</v>
      </c>
      <c r="K168" s="110">
        <f>(K169/$B169)*100</f>
        <v>0</v>
      </c>
      <c r="L168" s="110">
        <f t="shared" si="58"/>
        <v>0</v>
      </c>
      <c r="M168" s="110">
        <f t="shared" si="58"/>
        <v>0</v>
      </c>
      <c r="N168" s="110">
        <f t="shared" si="58"/>
        <v>0</v>
      </c>
      <c r="O168" s="110">
        <f t="shared" si="58"/>
        <v>0</v>
      </c>
      <c r="P168" s="110">
        <f t="shared" si="58"/>
        <v>0</v>
      </c>
      <c r="Q168" s="110">
        <f t="shared" si="58"/>
        <v>0</v>
      </c>
      <c r="R168" s="110">
        <f t="shared" si="58"/>
        <v>0</v>
      </c>
      <c r="S168" s="110">
        <f t="shared" si="58"/>
        <v>0</v>
      </c>
      <c r="T168" s="110">
        <f t="shared" si="58"/>
        <v>800</v>
      </c>
      <c r="U168" s="110">
        <f t="shared" si="58"/>
        <v>2</v>
      </c>
      <c r="V168" s="110">
        <f t="shared" si="58"/>
        <v>0</v>
      </c>
      <c r="W168" s="110">
        <f t="shared" si="58"/>
        <v>0</v>
      </c>
      <c r="X168" s="110">
        <f t="shared" si="58"/>
        <v>0</v>
      </c>
      <c r="Y168" s="110">
        <f t="shared" si="58"/>
        <v>0</v>
      </c>
      <c r="Z168" s="110">
        <f t="shared" si="58"/>
        <v>0</v>
      </c>
      <c r="AA168" s="110">
        <f t="shared" si="58"/>
        <v>0</v>
      </c>
      <c r="AB168" s="110">
        <f t="shared" si="58"/>
        <v>0</v>
      </c>
    </row>
    <row r="169" spans="1:28" x14ac:dyDescent="0.25">
      <c r="B169" s="93">
        <v>20</v>
      </c>
      <c r="C169" s="93"/>
      <c r="D169" s="93"/>
      <c r="E169" s="107">
        <v>124.4</v>
      </c>
      <c r="F169" s="107">
        <v>0.1</v>
      </c>
      <c r="G169" s="107">
        <v>13.7</v>
      </c>
      <c r="H169" s="107">
        <v>3.25</v>
      </c>
      <c r="I169" s="107">
        <v>0.16</v>
      </c>
      <c r="J169" s="107">
        <v>0.16</v>
      </c>
      <c r="K169" s="107">
        <v>0</v>
      </c>
      <c r="L169" s="107">
        <v>0</v>
      </c>
      <c r="M169" s="107">
        <v>0</v>
      </c>
      <c r="N169" s="107">
        <v>0</v>
      </c>
      <c r="O169" s="107">
        <v>0</v>
      </c>
      <c r="P169" s="107">
        <v>0</v>
      </c>
      <c r="Q169" s="107">
        <v>0</v>
      </c>
      <c r="R169" s="107">
        <v>0</v>
      </c>
      <c r="S169" s="107">
        <v>0</v>
      </c>
      <c r="T169" s="107">
        <v>160</v>
      </c>
      <c r="U169" s="107">
        <f>(T169/1000)*2.5</f>
        <v>0.4</v>
      </c>
      <c r="V169" s="107">
        <v>0</v>
      </c>
      <c r="W169" s="107">
        <v>0</v>
      </c>
      <c r="X169" s="107">
        <v>0</v>
      </c>
      <c r="Y169" s="107">
        <v>0</v>
      </c>
      <c r="Z169" s="107">
        <v>0</v>
      </c>
      <c r="AA169" s="107">
        <v>0</v>
      </c>
      <c r="AB169" s="107">
        <v>0</v>
      </c>
    </row>
    <row r="170" spans="1:28" x14ac:dyDescent="0.25">
      <c r="A170" s="113" t="s">
        <v>34</v>
      </c>
      <c r="B170" s="113">
        <f>B163+B165+B167+B169</f>
        <v>460</v>
      </c>
      <c r="C170" s="113">
        <f t="shared" ref="C170:AB170" si="59">C163+C165+C167+C169</f>
        <v>2</v>
      </c>
      <c r="D170" s="113">
        <f t="shared" si="59"/>
        <v>190</v>
      </c>
      <c r="E170" s="113">
        <f t="shared" si="59"/>
        <v>705.5</v>
      </c>
      <c r="F170" s="113">
        <f t="shared" si="59"/>
        <v>38.31</v>
      </c>
      <c r="G170" s="113">
        <f t="shared" si="59"/>
        <v>31.36</v>
      </c>
      <c r="H170" s="113">
        <f t="shared" si="59"/>
        <v>6.25</v>
      </c>
      <c r="I170" s="113">
        <f t="shared" si="59"/>
        <v>70.929999999999993</v>
      </c>
      <c r="J170" s="113">
        <f t="shared" si="59"/>
        <v>4.08</v>
      </c>
      <c r="K170" s="113">
        <f t="shared" si="59"/>
        <v>0</v>
      </c>
      <c r="L170" s="113">
        <f t="shared" si="59"/>
        <v>2.4000000000000004</v>
      </c>
      <c r="M170" s="113">
        <f t="shared" si="59"/>
        <v>1071.2</v>
      </c>
      <c r="N170" s="113">
        <f t="shared" si="59"/>
        <v>0.65</v>
      </c>
      <c r="O170" s="113">
        <f t="shared" si="59"/>
        <v>0.28142857142857147</v>
      </c>
      <c r="P170" s="113">
        <f t="shared" si="59"/>
        <v>10.680000000000001</v>
      </c>
      <c r="Q170" s="113">
        <f t="shared" si="59"/>
        <v>5.6</v>
      </c>
      <c r="R170" s="113">
        <f t="shared" si="59"/>
        <v>6</v>
      </c>
      <c r="S170" s="113">
        <f t="shared" si="59"/>
        <v>102.8</v>
      </c>
      <c r="T170" s="113">
        <f t="shared" si="59"/>
        <v>266.39999999999998</v>
      </c>
      <c r="U170" s="113">
        <f t="shared" si="59"/>
        <v>0.66599999999999993</v>
      </c>
      <c r="V170" s="113">
        <f t="shared" si="59"/>
        <v>732</v>
      </c>
      <c r="W170" s="113">
        <f t="shared" si="59"/>
        <v>88.300000000000011</v>
      </c>
      <c r="X170" s="113">
        <f t="shared" si="59"/>
        <v>48</v>
      </c>
      <c r="Y170" s="113">
        <f t="shared" si="59"/>
        <v>703.2</v>
      </c>
      <c r="Z170" s="113">
        <f t="shared" si="59"/>
        <v>7.66</v>
      </c>
      <c r="AA170" s="113">
        <f t="shared" si="59"/>
        <v>1.24</v>
      </c>
      <c r="AB170" s="113">
        <f t="shared" si="59"/>
        <v>37.200000000000003</v>
      </c>
    </row>
    <row r="171" spans="1:28" x14ac:dyDescent="0.25">
      <c r="B171" s="89" t="s">
        <v>155</v>
      </c>
      <c r="C171" s="97"/>
      <c r="D171" s="97"/>
      <c r="E171" s="135"/>
      <c r="F171" s="135"/>
      <c r="G171" s="135"/>
      <c r="H171" s="135"/>
      <c r="I171" s="135"/>
      <c r="J171" s="135"/>
      <c r="K171" s="135"/>
      <c r="L171" s="135"/>
      <c r="M171" s="135"/>
      <c r="N171" s="135"/>
      <c r="O171" s="135"/>
      <c r="P171" s="135"/>
      <c r="Q171" s="135"/>
      <c r="R171" s="135"/>
      <c r="S171" s="135"/>
      <c r="T171" s="135"/>
      <c r="U171" s="135"/>
      <c r="V171" s="135"/>
      <c r="W171" s="135"/>
      <c r="X171" s="135"/>
      <c r="Y171" s="135"/>
      <c r="Z171" s="135"/>
      <c r="AA171" s="135"/>
      <c r="AB171" s="135"/>
    </row>
    <row r="172" spans="1:28" x14ac:dyDescent="0.25">
      <c r="B172" s="123" t="s">
        <v>156</v>
      </c>
      <c r="C172" s="104"/>
      <c r="D172" s="104"/>
      <c r="E172" s="110">
        <f>(E173/$B173)*100</f>
        <v>36</v>
      </c>
      <c r="F172" s="110">
        <f t="shared" ref="F172:AB172" si="60">(F173/$B173)*100</f>
        <v>0.5</v>
      </c>
      <c r="G172" s="110">
        <f t="shared" si="60"/>
        <v>0.1</v>
      </c>
      <c r="H172" s="110">
        <f t="shared" si="60"/>
        <v>0</v>
      </c>
      <c r="I172" s="110">
        <f t="shared" si="60"/>
        <v>8.7999999999999989</v>
      </c>
      <c r="J172" s="110">
        <f>(J173/$B173)*100</f>
        <v>8.7999999999999989</v>
      </c>
      <c r="K172" s="110">
        <f>(K173/$B173)*100</f>
        <v>8.7999999999999989</v>
      </c>
      <c r="L172" s="110">
        <f t="shared" si="60"/>
        <v>0.1</v>
      </c>
      <c r="M172" s="110">
        <f t="shared" si="60"/>
        <v>3</v>
      </c>
      <c r="N172" s="110">
        <f t="shared" si="60"/>
        <v>7.9999999999999988E-2</v>
      </c>
      <c r="O172" s="110">
        <f t="shared" si="60"/>
        <v>1.9999999999999997E-2</v>
      </c>
      <c r="P172" s="110">
        <f t="shared" si="60"/>
        <v>0.2</v>
      </c>
      <c r="Q172" s="110">
        <f t="shared" si="60"/>
        <v>39</v>
      </c>
      <c r="R172" s="110">
        <f t="shared" si="60"/>
        <v>0</v>
      </c>
      <c r="S172" s="110">
        <f t="shared" si="60"/>
        <v>18</v>
      </c>
      <c r="T172" s="110">
        <f t="shared" si="60"/>
        <v>10</v>
      </c>
      <c r="U172" s="110">
        <f t="shared" si="60"/>
        <v>2.5000000000000001E-2</v>
      </c>
      <c r="V172" s="110">
        <f t="shared" si="60"/>
        <v>150</v>
      </c>
      <c r="W172" s="110">
        <f t="shared" si="60"/>
        <v>10</v>
      </c>
      <c r="X172" s="110">
        <f t="shared" si="60"/>
        <v>8</v>
      </c>
      <c r="Y172" s="110">
        <f t="shared" si="60"/>
        <v>13</v>
      </c>
      <c r="Z172" s="110">
        <f t="shared" si="60"/>
        <v>0.2</v>
      </c>
      <c r="AA172" s="110">
        <f t="shared" si="60"/>
        <v>0</v>
      </c>
      <c r="AB172" s="110">
        <f t="shared" si="60"/>
        <v>1</v>
      </c>
    </row>
    <row r="173" spans="1:28" x14ac:dyDescent="0.25">
      <c r="B173" s="120">
        <v>150</v>
      </c>
      <c r="C173" s="94">
        <v>1</v>
      </c>
      <c r="D173" s="94">
        <v>80</v>
      </c>
      <c r="E173" s="137">
        <v>54</v>
      </c>
      <c r="F173" s="137">
        <v>0.75</v>
      </c>
      <c r="G173" s="137">
        <v>0.15</v>
      </c>
      <c r="H173" s="137">
        <v>0</v>
      </c>
      <c r="I173" s="137">
        <v>13.2</v>
      </c>
      <c r="J173" s="137">
        <v>13.2</v>
      </c>
      <c r="K173" s="137">
        <v>13.2</v>
      </c>
      <c r="L173" s="137">
        <v>0.15</v>
      </c>
      <c r="M173" s="137">
        <v>4.5</v>
      </c>
      <c r="N173" s="137">
        <v>0.12</v>
      </c>
      <c r="O173" s="137">
        <v>0.03</v>
      </c>
      <c r="P173" s="137">
        <v>0.3</v>
      </c>
      <c r="Q173" s="137">
        <v>58.5</v>
      </c>
      <c r="R173" s="137">
        <v>0</v>
      </c>
      <c r="S173" s="137">
        <v>27</v>
      </c>
      <c r="T173" s="137">
        <v>15</v>
      </c>
      <c r="U173" s="137">
        <f>(T173/1000)*2.5</f>
        <v>3.7499999999999999E-2</v>
      </c>
      <c r="V173" s="137">
        <v>225</v>
      </c>
      <c r="W173" s="137">
        <v>15</v>
      </c>
      <c r="X173" s="137">
        <v>12</v>
      </c>
      <c r="Y173" s="137">
        <v>19.5</v>
      </c>
      <c r="Z173" s="137">
        <v>0.3</v>
      </c>
      <c r="AA173" s="137">
        <v>0</v>
      </c>
      <c r="AB173" s="137">
        <v>1.5</v>
      </c>
    </row>
    <row r="174" spans="1:28" x14ac:dyDescent="0.25">
      <c r="B174" s="123" t="s">
        <v>182</v>
      </c>
      <c r="C174" s="112"/>
      <c r="D174" s="104"/>
      <c r="E174" s="110">
        <f>(E175/$B175)*100</f>
        <v>47</v>
      </c>
      <c r="F174" s="110">
        <f t="shared" ref="F174:AB174" si="61">(F175/$B175)*100</f>
        <v>0.4</v>
      </c>
      <c r="G174" s="110">
        <f t="shared" si="61"/>
        <v>0.1</v>
      </c>
      <c r="H174" s="110">
        <f t="shared" si="61"/>
        <v>0</v>
      </c>
      <c r="I174" s="110">
        <f t="shared" si="61"/>
        <v>11.8</v>
      </c>
      <c r="J174" s="110">
        <f>(J175/$B175)*100</f>
        <v>11.8</v>
      </c>
      <c r="K174" s="110">
        <f>(K175/$B175)*100</f>
        <v>0</v>
      </c>
      <c r="L174" s="110">
        <f t="shared" si="61"/>
        <v>1.8000000000000003</v>
      </c>
      <c r="M174" s="110">
        <f t="shared" si="61"/>
        <v>3</v>
      </c>
      <c r="N174" s="110">
        <f t="shared" si="61"/>
        <v>0.03</v>
      </c>
      <c r="O174" s="110">
        <f t="shared" si="61"/>
        <v>0.02</v>
      </c>
      <c r="P174" s="110">
        <f t="shared" si="61"/>
        <v>0.1</v>
      </c>
      <c r="Q174" s="110">
        <f t="shared" si="61"/>
        <v>6</v>
      </c>
      <c r="R174" s="110">
        <f t="shared" si="61"/>
        <v>0</v>
      </c>
      <c r="S174" s="110">
        <f t="shared" si="61"/>
        <v>1</v>
      </c>
      <c r="T174" s="110">
        <f t="shared" si="61"/>
        <v>3</v>
      </c>
      <c r="U174" s="110">
        <f t="shared" si="61"/>
        <v>7.4999999999999997E-3</v>
      </c>
      <c r="V174" s="110">
        <f t="shared" si="61"/>
        <v>120</v>
      </c>
      <c r="W174" s="110">
        <f t="shared" si="61"/>
        <v>4</v>
      </c>
      <c r="X174" s="110">
        <f t="shared" si="61"/>
        <v>5</v>
      </c>
      <c r="Y174" s="110">
        <f t="shared" si="61"/>
        <v>11</v>
      </c>
      <c r="Z174" s="110">
        <f t="shared" si="61"/>
        <v>0.1</v>
      </c>
      <c r="AA174" s="110">
        <f t="shared" si="61"/>
        <v>0.1</v>
      </c>
      <c r="AB174" s="110">
        <f t="shared" si="61"/>
        <v>0</v>
      </c>
    </row>
    <row r="175" spans="1:28" x14ac:dyDescent="0.25">
      <c r="B175" s="120">
        <v>100</v>
      </c>
      <c r="C175" s="96">
        <v>1</v>
      </c>
      <c r="D175" s="94">
        <v>100</v>
      </c>
      <c r="E175" s="122">
        <v>47</v>
      </c>
      <c r="F175" s="122">
        <v>0.4</v>
      </c>
      <c r="G175" s="122">
        <v>0.1</v>
      </c>
      <c r="H175" s="122">
        <v>0</v>
      </c>
      <c r="I175" s="122">
        <v>11.8</v>
      </c>
      <c r="J175" s="122">
        <v>11.8</v>
      </c>
      <c r="K175" s="122">
        <v>0</v>
      </c>
      <c r="L175" s="122">
        <v>1.8</v>
      </c>
      <c r="M175" s="122">
        <v>3</v>
      </c>
      <c r="N175" s="122">
        <v>0.03</v>
      </c>
      <c r="O175" s="122">
        <v>0.02</v>
      </c>
      <c r="P175" s="122">
        <v>0.1</v>
      </c>
      <c r="Q175" s="122">
        <v>6</v>
      </c>
      <c r="R175" s="122">
        <v>0</v>
      </c>
      <c r="S175" s="122">
        <v>1</v>
      </c>
      <c r="T175" s="122">
        <v>3</v>
      </c>
      <c r="U175" s="122">
        <f>(T175/1000)*2.5</f>
        <v>7.4999999999999997E-3</v>
      </c>
      <c r="V175" s="122">
        <v>120</v>
      </c>
      <c r="W175" s="122">
        <v>4</v>
      </c>
      <c r="X175" s="122">
        <v>5</v>
      </c>
      <c r="Y175" s="122">
        <v>11</v>
      </c>
      <c r="Z175" s="122">
        <v>0.1</v>
      </c>
      <c r="AA175" s="122">
        <v>0.1</v>
      </c>
      <c r="AB175" s="122">
        <v>0</v>
      </c>
    </row>
    <row r="176" spans="1:28" x14ac:dyDescent="0.25">
      <c r="B176" s="123" t="s">
        <v>183</v>
      </c>
      <c r="C176" s="112"/>
      <c r="D176" s="104"/>
      <c r="E176" s="110">
        <f>(E177/$B177)*100</f>
        <v>78</v>
      </c>
      <c r="F176" s="110">
        <f t="shared" ref="F176:AB176" si="62">(F177/$B177)*100</f>
        <v>4.2</v>
      </c>
      <c r="G176" s="110">
        <f t="shared" si="62"/>
        <v>1.1039999999999999</v>
      </c>
      <c r="H176" s="110">
        <f t="shared" si="62"/>
        <v>0.8</v>
      </c>
      <c r="I176" s="110">
        <f t="shared" si="62"/>
        <v>13.703999999999999</v>
      </c>
      <c r="J176" s="110">
        <f>(J177/$B177)*100</f>
        <v>12.704000000000001</v>
      </c>
      <c r="K176" s="110">
        <f>(K177/$B177)*100</f>
        <v>6.6000000000000005</v>
      </c>
      <c r="L176" s="110">
        <f t="shared" si="62"/>
        <v>0.2</v>
      </c>
      <c r="M176" s="110">
        <f t="shared" si="62"/>
        <v>10</v>
      </c>
      <c r="N176" s="110">
        <f t="shared" si="62"/>
        <v>0.12</v>
      </c>
      <c r="O176" s="110">
        <f t="shared" si="62"/>
        <v>0.20800000000000002</v>
      </c>
      <c r="P176" s="110">
        <f t="shared" si="62"/>
        <v>0.10400000000000001</v>
      </c>
      <c r="Q176" s="110">
        <f t="shared" si="62"/>
        <v>1</v>
      </c>
      <c r="R176" s="110">
        <f t="shared" si="62"/>
        <v>0.30399999999999999</v>
      </c>
      <c r="S176" s="110">
        <f t="shared" si="62"/>
        <v>16</v>
      </c>
      <c r="T176" s="110">
        <f t="shared" si="62"/>
        <v>62</v>
      </c>
      <c r="U176" s="110">
        <f t="shared" si="62"/>
        <v>0.155</v>
      </c>
      <c r="V176" s="110">
        <f t="shared" si="62"/>
        <v>204</v>
      </c>
      <c r="W176" s="110">
        <f t="shared" si="62"/>
        <v>140</v>
      </c>
      <c r="X176" s="110">
        <f t="shared" si="62"/>
        <v>15</v>
      </c>
      <c r="Y176" s="110">
        <f t="shared" si="62"/>
        <v>120</v>
      </c>
      <c r="Z176" s="110">
        <f t="shared" si="62"/>
        <v>0.11200000000000002</v>
      </c>
      <c r="AA176" s="110">
        <f t="shared" si="62"/>
        <v>0.504</v>
      </c>
      <c r="AB176" s="110">
        <f t="shared" si="62"/>
        <v>2</v>
      </c>
    </row>
    <row r="177" spans="1:28" x14ac:dyDescent="0.25">
      <c r="B177" s="94">
        <v>125</v>
      </c>
      <c r="C177" s="96"/>
      <c r="D177" s="94"/>
      <c r="E177" s="109">
        <v>97.5</v>
      </c>
      <c r="F177" s="109">
        <v>5.25</v>
      </c>
      <c r="G177" s="109">
        <v>1.38</v>
      </c>
      <c r="H177" s="109">
        <v>1</v>
      </c>
      <c r="I177" s="109">
        <v>17.13</v>
      </c>
      <c r="J177" s="109">
        <v>15.88</v>
      </c>
      <c r="K177" s="109">
        <v>8.25</v>
      </c>
      <c r="L177" s="109">
        <v>0.25</v>
      </c>
      <c r="M177" s="109">
        <v>12.5</v>
      </c>
      <c r="N177" s="109">
        <v>0.15</v>
      </c>
      <c r="O177" s="109">
        <v>0.26</v>
      </c>
      <c r="P177" s="109">
        <v>0.13</v>
      </c>
      <c r="Q177" s="109">
        <v>1.25</v>
      </c>
      <c r="R177" s="109">
        <v>0.38</v>
      </c>
      <c r="S177" s="109">
        <v>20</v>
      </c>
      <c r="T177" s="109">
        <v>77.5</v>
      </c>
      <c r="U177" s="109">
        <f>(T177/1000)*2.5</f>
        <v>0.19375000000000001</v>
      </c>
      <c r="V177" s="109">
        <v>255</v>
      </c>
      <c r="W177" s="109">
        <v>175</v>
      </c>
      <c r="X177" s="109">
        <v>18.75</v>
      </c>
      <c r="Y177" s="109">
        <v>150</v>
      </c>
      <c r="Z177" s="109">
        <v>0.14000000000000001</v>
      </c>
      <c r="AA177" s="109">
        <v>0.63</v>
      </c>
      <c r="AB177" s="109">
        <v>2.5</v>
      </c>
    </row>
    <row r="178" spans="1:28" s="102" customFormat="1" x14ac:dyDescent="0.25">
      <c r="B178" s="104" t="s">
        <v>196</v>
      </c>
      <c r="C178" s="112"/>
      <c r="D178" s="104"/>
      <c r="E178" s="110">
        <f>(E179/$B179)*100</f>
        <v>254.99999999999997</v>
      </c>
      <c r="F178" s="110">
        <f t="shared" ref="F178:AB178" si="63">(F179/$B179)*100</f>
        <v>11.200000000000001</v>
      </c>
      <c r="G178" s="110">
        <f t="shared" si="63"/>
        <v>2.9</v>
      </c>
      <c r="H178" s="110">
        <f t="shared" si="63"/>
        <v>0.54999999999999993</v>
      </c>
      <c r="I178" s="110">
        <f t="shared" si="63"/>
        <v>49.2</v>
      </c>
      <c r="J178" s="110">
        <f>(J179/$B179)*100</f>
        <v>3.2</v>
      </c>
      <c r="K178" s="110">
        <f>(K179/$B179)*100</f>
        <v>0</v>
      </c>
      <c r="L178" s="110">
        <f t="shared" si="63"/>
        <v>5.8999999999999995</v>
      </c>
      <c r="M178" s="110">
        <f t="shared" si="63"/>
        <v>0</v>
      </c>
      <c r="N178" s="110">
        <f t="shared" si="63"/>
        <v>0.25</v>
      </c>
      <c r="O178" s="110">
        <f t="shared" si="63"/>
        <v>0.05</v>
      </c>
      <c r="P178" s="110">
        <f t="shared" si="63"/>
        <v>4.5</v>
      </c>
      <c r="Q178" s="110">
        <f t="shared" si="63"/>
        <v>0</v>
      </c>
      <c r="R178" s="110">
        <f t="shared" si="63"/>
        <v>0.70000000000000007</v>
      </c>
      <c r="S178" s="110">
        <f t="shared" si="63"/>
        <v>46</v>
      </c>
      <c r="T178" s="110">
        <f t="shared" si="63"/>
        <v>520</v>
      </c>
      <c r="U178" s="110">
        <f t="shared" si="63"/>
        <v>1.3</v>
      </c>
      <c r="V178" s="110">
        <f t="shared" si="63"/>
        <v>296</v>
      </c>
      <c r="W178" s="110">
        <f t="shared" si="63"/>
        <v>124</v>
      </c>
      <c r="X178" s="110">
        <f t="shared" si="63"/>
        <v>77</v>
      </c>
      <c r="Y178" s="110">
        <f t="shared" si="63"/>
        <v>237</v>
      </c>
      <c r="Z178" s="110">
        <f t="shared" si="63"/>
        <v>2.8000000000000003</v>
      </c>
      <c r="AA178" s="110">
        <f t="shared" si="63"/>
        <v>1.9</v>
      </c>
      <c r="AB178" s="110">
        <f t="shared" si="63"/>
        <v>11.000000000000002</v>
      </c>
    </row>
    <row r="179" spans="1:28" x14ac:dyDescent="0.25">
      <c r="B179" s="94">
        <v>40</v>
      </c>
      <c r="C179" s="96"/>
      <c r="D179" s="94"/>
      <c r="E179" s="122">
        <v>102</v>
      </c>
      <c r="F179" s="122">
        <v>4.4800000000000004</v>
      </c>
      <c r="G179" s="122">
        <v>1.1599999999999999</v>
      </c>
      <c r="H179" s="122">
        <v>0.22</v>
      </c>
      <c r="I179" s="122">
        <v>19.68</v>
      </c>
      <c r="J179" s="122">
        <v>1.28</v>
      </c>
      <c r="K179" s="122">
        <v>0</v>
      </c>
      <c r="L179" s="122">
        <v>2.36</v>
      </c>
      <c r="M179" s="122">
        <v>0</v>
      </c>
      <c r="N179" s="122">
        <v>0.1</v>
      </c>
      <c r="O179" s="122">
        <v>0.02</v>
      </c>
      <c r="P179" s="122">
        <v>1.8</v>
      </c>
      <c r="Q179" s="122">
        <v>0</v>
      </c>
      <c r="R179" s="122">
        <v>0.28000000000000003</v>
      </c>
      <c r="S179" s="122">
        <v>18.399999999999999</v>
      </c>
      <c r="T179" s="122">
        <v>208</v>
      </c>
      <c r="U179" s="122">
        <f>(T179/1000)*2.5</f>
        <v>0.52</v>
      </c>
      <c r="V179" s="122">
        <v>118.4</v>
      </c>
      <c r="W179" s="122">
        <v>49.6</v>
      </c>
      <c r="X179" s="122">
        <v>30.8</v>
      </c>
      <c r="Y179" s="122">
        <v>94.8</v>
      </c>
      <c r="Z179" s="122">
        <v>1.1200000000000001</v>
      </c>
      <c r="AA179" s="122">
        <v>0.76</v>
      </c>
      <c r="AB179" s="122">
        <v>4.4000000000000004</v>
      </c>
    </row>
    <row r="180" spans="1:28" s="102" customFormat="1" x14ac:dyDescent="0.25">
      <c r="B180" s="104" t="s">
        <v>157</v>
      </c>
      <c r="C180" s="112"/>
      <c r="D180" s="104"/>
      <c r="E180" s="110">
        <f>(E181/$B181)*100</f>
        <v>123</v>
      </c>
      <c r="F180" s="110">
        <f t="shared" ref="F180:AB180" si="64">(F181/$B181)*100</f>
        <v>0.5</v>
      </c>
      <c r="G180" s="110">
        <f t="shared" si="64"/>
        <v>0.1</v>
      </c>
      <c r="H180" s="110">
        <f t="shared" si="64"/>
        <v>0</v>
      </c>
      <c r="I180" s="110">
        <f t="shared" si="64"/>
        <v>31.900000000000002</v>
      </c>
      <c r="J180" s="110">
        <f>(J181/$B181)*100</f>
        <v>31.900000000000002</v>
      </c>
      <c r="K180" s="110">
        <f>(K181/$B181)*100</f>
        <v>29.500000000000004</v>
      </c>
      <c r="L180" s="110">
        <f t="shared" si="64"/>
        <v>0.8</v>
      </c>
      <c r="M180" s="110">
        <f t="shared" si="64"/>
        <v>0</v>
      </c>
      <c r="N180" s="110">
        <f t="shared" si="64"/>
        <v>0</v>
      </c>
      <c r="O180" s="110">
        <f t="shared" si="64"/>
        <v>0</v>
      </c>
      <c r="P180" s="110">
        <f t="shared" si="64"/>
        <v>0</v>
      </c>
      <c r="Q180" s="110">
        <f t="shared" si="64"/>
        <v>26</v>
      </c>
      <c r="R180" s="110">
        <f t="shared" si="64"/>
        <v>0</v>
      </c>
      <c r="S180" s="110">
        <f t="shared" si="64"/>
        <v>0</v>
      </c>
      <c r="T180" s="110">
        <f t="shared" si="64"/>
        <v>20</v>
      </c>
      <c r="U180" s="110">
        <f t="shared" si="64"/>
        <v>0.05</v>
      </c>
      <c r="V180" s="110">
        <f t="shared" si="64"/>
        <v>120</v>
      </c>
      <c r="W180" s="110">
        <f t="shared" si="64"/>
        <v>19</v>
      </c>
      <c r="X180" s="110">
        <f t="shared" si="64"/>
        <v>6.9999999999999991</v>
      </c>
      <c r="Y180" s="110">
        <f t="shared" si="64"/>
        <v>15</v>
      </c>
      <c r="Z180" s="110">
        <f t="shared" si="64"/>
        <v>0.4</v>
      </c>
      <c r="AA180" s="110">
        <f t="shared" si="64"/>
        <v>0</v>
      </c>
      <c r="AB180" s="110">
        <f t="shared" si="64"/>
        <v>0</v>
      </c>
    </row>
    <row r="181" spans="1:28" x14ac:dyDescent="0.25">
      <c r="B181" s="94">
        <v>10</v>
      </c>
      <c r="C181" s="96"/>
      <c r="D181" s="94"/>
      <c r="E181" s="122">
        <v>12.3</v>
      </c>
      <c r="F181" s="122">
        <v>0.05</v>
      </c>
      <c r="G181" s="122">
        <v>0.01</v>
      </c>
      <c r="H181" s="122">
        <v>0</v>
      </c>
      <c r="I181" s="122">
        <v>3.19</v>
      </c>
      <c r="J181" s="122">
        <v>3.19</v>
      </c>
      <c r="K181" s="122">
        <f>5.9/2</f>
        <v>2.95</v>
      </c>
      <c r="L181" s="122">
        <v>0.08</v>
      </c>
      <c r="M181" s="122">
        <v>0</v>
      </c>
      <c r="N181" s="122">
        <v>0</v>
      </c>
      <c r="O181" s="122">
        <v>0</v>
      </c>
      <c r="P181" s="122">
        <v>0</v>
      </c>
      <c r="Q181" s="122">
        <v>2.6</v>
      </c>
      <c r="R181" s="122">
        <v>0</v>
      </c>
      <c r="S181" s="122">
        <v>0</v>
      </c>
      <c r="T181" s="122">
        <v>2</v>
      </c>
      <c r="U181" s="122">
        <f>(T181/1000)*2.5</f>
        <v>5.0000000000000001E-3</v>
      </c>
      <c r="V181" s="122">
        <v>12</v>
      </c>
      <c r="W181" s="122">
        <v>1.9</v>
      </c>
      <c r="X181" s="122">
        <v>0.7</v>
      </c>
      <c r="Y181" s="122">
        <v>1.5</v>
      </c>
      <c r="Z181" s="122">
        <v>0.04</v>
      </c>
      <c r="AA181" s="122">
        <v>0</v>
      </c>
      <c r="AB181" s="122">
        <v>0</v>
      </c>
    </row>
    <row r="182" spans="1:28" x14ac:dyDescent="0.25">
      <c r="B182" s="104" t="s">
        <v>158</v>
      </c>
      <c r="C182" s="112"/>
      <c r="D182" s="104"/>
      <c r="E182" s="110">
        <v>0</v>
      </c>
      <c r="F182" s="110">
        <v>0</v>
      </c>
      <c r="G182" s="110">
        <v>0</v>
      </c>
      <c r="H182" s="110">
        <v>0</v>
      </c>
      <c r="I182" s="110">
        <v>0</v>
      </c>
      <c r="J182" s="110">
        <v>0</v>
      </c>
      <c r="K182" s="110">
        <f>(K183/$B183)*100</f>
        <v>0</v>
      </c>
      <c r="L182" s="110">
        <v>0</v>
      </c>
      <c r="M182" s="110">
        <v>0</v>
      </c>
      <c r="N182" s="110">
        <v>0</v>
      </c>
      <c r="O182" s="110">
        <v>0</v>
      </c>
      <c r="P182" s="110">
        <v>0</v>
      </c>
      <c r="Q182" s="110">
        <v>0</v>
      </c>
      <c r="R182" s="110">
        <v>0</v>
      </c>
      <c r="S182" s="110">
        <v>5</v>
      </c>
      <c r="T182" s="110">
        <v>0</v>
      </c>
      <c r="U182" s="110">
        <v>0</v>
      </c>
      <c r="V182" s="110">
        <v>35</v>
      </c>
      <c r="W182" s="110">
        <v>0</v>
      </c>
      <c r="X182" s="110">
        <v>2</v>
      </c>
      <c r="Y182" s="110">
        <v>3</v>
      </c>
      <c r="Z182" s="110">
        <v>0</v>
      </c>
      <c r="AA182" s="110">
        <v>0</v>
      </c>
      <c r="AB182" s="110">
        <v>0</v>
      </c>
    </row>
    <row r="183" spans="1:28" x14ac:dyDescent="0.25">
      <c r="B183" s="94">
        <v>330</v>
      </c>
      <c r="C183" s="96"/>
      <c r="D183" s="94"/>
      <c r="E183" s="122">
        <v>0</v>
      </c>
      <c r="F183" s="122">
        <v>0</v>
      </c>
      <c r="G183" s="122">
        <v>0</v>
      </c>
      <c r="H183" s="122">
        <v>0</v>
      </c>
      <c r="I183" s="122">
        <v>0</v>
      </c>
      <c r="J183" s="122">
        <v>0</v>
      </c>
      <c r="K183" s="122">
        <v>0</v>
      </c>
      <c r="L183" s="122">
        <v>0</v>
      </c>
      <c r="M183" s="122">
        <v>0</v>
      </c>
      <c r="N183" s="122">
        <v>0</v>
      </c>
      <c r="O183" s="122">
        <v>0</v>
      </c>
      <c r="P183" s="122">
        <v>0</v>
      </c>
      <c r="Q183" s="122">
        <v>0</v>
      </c>
      <c r="R183" s="122">
        <v>0</v>
      </c>
      <c r="S183" s="122">
        <v>16.5</v>
      </c>
      <c r="T183" s="122">
        <v>0</v>
      </c>
      <c r="U183" s="122">
        <v>0</v>
      </c>
      <c r="V183" s="122">
        <v>115.5</v>
      </c>
      <c r="W183" s="122">
        <v>0</v>
      </c>
      <c r="X183" s="122">
        <v>6.6</v>
      </c>
      <c r="Y183" s="122">
        <v>9.9</v>
      </c>
      <c r="Z183" s="122">
        <v>0</v>
      </c>
      <c r="AA183" s="122">
        <v>0</v>
      </c>
      <c r="AB183" s="122">
        <v>0</v>
      </c>
    </row>
    <row r="184" spans="1:28" x14ac:dyDescent="0.25">
      <c r="B184" s="104" t="s">
        <v>159</v>
      </c>
      <c r="C184" s="112"/>
      <c r="D184" s="104"/>
      <c r="E184" s="110">
        <v>100</v>
      </c>
      <c r="F184" s="110">
        <v>14.6</v>
      </c>
      <c r="G184" s="110">
        <v>0</v>
      </c>
      <c r="H184" s="110">
        <v>0</v>
      </c>
      <c r="I184" s="110">
        <v>11</v>
      </c>
      <c r="J184" s="110">
        <v>0</v>
      </c>
      <c r="K184" s="110">
        <f>(K185/$B185)*100</f>
        <v>0</v>
      </c>
      <c r="L184" s="110">
        <v>0</v>
      </c>
      <c r="M184" s="110">
        <v>0</v>
      </c>
      <c r="N184" s="110">
        <v>0.04</v>
      </c>
      <c r="O184" s="110">
        <v>0.21</v>
      </c>
      <c r="P184" s="110">
        <v>24.8</v>
      </c>
      <c r="Q184" s="110">
        <v>0</v>
      </c>
      <c r="R184" s="110">
        <v>0</v>
      </c>
      <c r="S184" s="110">
        <v>11</v>
      </c>
      <c r="T184" s="110">
        <v>81</v>
      </c>
      <c r="U184" s="110">
        <v>0.20250000000000001</v>
      </c>
      <c r="V184" s="110">
        <v>3780</v>
      </c>
      <c r="W184" s="110">
        <v>140</v>
      </c>
      <c r="X184" s="110">
        <v>330</v>
      </c>
      <c r="Y184" s="110">
        <v>310</v>
      </c>
      <c r="Z184" s="110">
        <v>4.5999999999999996</v>
      </c>
      <c r="AA184" s="110">
        <v>1.1000000000000001</v>
      </c>
      <c r="AB184" s="110">
        <v>9</v>
      </c>
    </row>
    <row r="185" spans="1:28" x14ac:dyDescent="0.25">
      <c r="B185" s="94">
        <v>6</v>
      </c>
      <c r="C185" s="96"/>
      <c r="D185" s="94"/>
      <c r="E185" s="122">
        <v>6</v>
      </c>
      <c r="F185" s="122">
        <v>0.87599999999999989</v>
      </c>
      <c r="G185" s="122">
        <v>0</v>
      </c>
      <c r="H185" s="122">
        <v>0</v>
      </c>
      <c r="I185" s="122">
        <v>0.66</v>
      </c>
      <c r="J185" s="122">
        <v>0</v>
      </c>
      <c r="K185" s="122">
        <v>0</v>
      </c>
      <c r="L185" s="122">
        <v>0</v>
      </c>
      <c r="M185" s="122">
        <v>0</v>
      </c>
      <c r="N185" s="122">
        <v>2.3999999999999998E-3</v>
      </c>
      <c r="O185" s="122">
        <v>1.26E-2</v>
      </c>
      <c r="P185" s="122">
        <v>1.4880000000000002</v>
      </c>
      <c r="Q185" s="122">
        <v>0</v>
      </c>
      <c r="R185" s="122">
        <v>0</v>
      </c>
      <c r="S185" s="122">
        <v>0.66</v>
      </c>
      <c r="T185" s="122">
        <v>4.8600000000000003</v>
      </c>
      <c r="U185" s="122">
        <v>1.2150000000000001E-2</v>
      </c>
      <c r="V185" s="122">
        <v>226.8</v>
      </c>
      <c r="W185" s="122">
        <v>8.4</v>
      </c>
      <c r="X185" s="122">
        <v>19.8</v>
      </c>
      <c r="Y185" s="122">
        <v>18.600000000000001</v>
      </c>
      <c r="Z185" s="122">
        <v>0.27599999999999997</v>
      </c>
      <c r="AA185" s="122">
        <v>6.6000000000000003E-2</v>
      </c>
      <c r="AB185" s="122">
        <v>0.54</v>
      </c>
    </row>
    <row r="186" spans="1:28" x14ac:dyDescent="0.25">
      <c r="B186" s="104" t="s">
        <v>160</v>
      </c>
      <c r="C186" s="112"/>
      <c r="D186" s="104"/>
      <c r="E186" s="110">
        <v>45</v>
      </c>
      <c r="F186" s="110">
        <v>3.4</v>
      </c>
      <c r="G186" s="110">
        <v>1.6</v>
      </c>
      <c r="H186" s="110">
        <v>1.01</v>
      </c>
      <c r="I186" s="110">
        <v>4.5999999999999996</v>
      </c>
      <c r="J186" s="110">
        <v>4.7200000000000006</v>
      </c>
      <c r="K186" s="110">
        <f>(K187/$B187)*100</f>
        <v>0</v>
      </c>
      <c r="L186" s="110">
        <v>0</v>
      </c>
      <c r="M186" s="110">
        <v>23</v>
      </c>
      <c r="N186" s="110">
        <v>0.03</v>
      </c>
      <c r="O186" s="110">
        <v>0.25</v>
      </c>
      <c r="P186" s="110">
        <v>0.1</v>
      </c>
      <c r="Q186" s="110">
        <v>2</v>
      </c>
      <c r="R186" s="110">
        <v>0.9</v>
      </c>
      <c r="S186" s="110">
        <v>12</v>
      </c>
      <c r="T186" s="110">
        <v>41</v>
      </c>
      <c r="U186" s="110">
        <v>0.10249999999999999</v>
      </c>
      <c r="V186" s="110">
        <v>157</v>
      </c>
      <c r="W186" s="110">
        <v>120</v>
      </c>
      <c r="X186" s="110">
        <v>10</v>
      </c>
      <c r="Y186" s="110">
        <v>96</v>
      </c>
      <c r="Z186" s="110">
        <v>0</v>
      </c>
      <c r="AA186" s="110">
        <v>0.4</v>
      </c>
      <c r="AB186" s="110">
        <v>1</v>
      </c>
    </row>
    <row r="187" spans="1:28" x14ac:dyDescent="0.25">
      <c r="B187" s="94">
        <v>125</v>
      </c>
      <c r="C187" s="96"/>
      <c r="D187" s="94"/>
      <c r="E187" s="122">
        <v>56.25</v>
      </c>
      <c r="F187" s="122">
        <v>4.25</v>
      </c>
      <c r="G187" s="122">
        <v>2</v>
      </c>
      <c r="H187" s="122">
        <v>1.2625</v>
      </c>
      <c r="I187" s="122">
        <v>5.75</v>
      </c>
      <c r="J187" s="122">
        <v>5.9</v>
      </c>
      <c r="K187" s="122">
        <v>0</v>
      </c>
      <c r="L187" s="122">
        <v>0</v>
      </c>
      <c r="M187" s="122">
        <v>28.75</v>
      </c>
      <c r="N187" s="122">
        <v>3.7499999999999999E-2</v>
      </c>
      <c r="O187" s="122">
        <v>0.3125</v>
      </c>
      <c r="P187" s="122">
        <v>0.125</v>
      </c>
      <c r="Q187" s="122">
        <v>2.5</v>
      </c>
      <c r="R187" s="122">
        <v>1.125</v>
      </c>
      <c r="S187" s="122">
        <v>15</v>
      </c>
      <c r="T187" s="122">
        <v>51.25</v>
      </c>
      <c r="U187" s="122">
        <v>0.12812499999999999</v>
      </c>
      <c r="V187" s="122">
        <v>196.25</v>
      </c>
      <c r="W187" s="122">
        <v>150</v>
      </c>
      <c r="X187" s="122">
        <v>12.5</v>
      </c>
      <c r="Y187" s="122">
        <v>120</v>
      </c>
      <c r="Z187" s="122">
        <v>0</v>
      </c>
      <c r="AA187" s="122">
        <v>0.5</v>
      </c>
      <c r="AB187" s="122">
        <v>1.25</v>
      </c>
    </row>
    <row r="188" spans="1:28" x14ac:dyDescent="0.25">
      <c r="A188" s="113" t="s">
        <v>34</v>
      </c>
      <c r="B188" s="118">
        <f>B173+B175+B177+B179+B181+B183+B185+B187</f>
        <v>886</v>
      </c>
      <c r="C188" s="118">
        <f t="shared" ref="C188:AB188" si="65">C173+C175+C177+C179+C181+C183+C185+C187</f>
        <v>2</v>
      </c>
      <c r="D188" s="118">
        <f t="shared" si="65"/>
        <v>180</v>
      </c>
      <c r="E188" s="118">
        <f t="shared" si="65"/>
        <v>375.05</v>
      </c>
      <c r="F188" s="118">
        <f t="shared" si="65"/>
        <v>16.056000000000001</v>
      </c>
      <c r="G188" s="118">
        <f t="shared" si="65"/>
        <v>4.8</v>
      </c>
      <c r="H188" s="118">
        <f t="shared" si="65"/>
        <v>2.4824999999999999</v>
      </c>
      <c r="I188" s="118">
        <f t="shared" si="65"/>
        <v>71.41</v>
      </c>
      <c r="J188" s="118">
        <f t="shared" si="65"/>
        <v>51.25</v>
      </c>
      <c r="K188" s="118">
        <f t="shared" si="65"/>
        <v>24.4</v>
      </c>
      <c r="L188" s="118">
        <f t="shared" si="65"/>
        <v>4.6400000000000006</v>
      </c>
      <c r="M188" s="118">
        <f t="shared" si="65"/>
        <v>48.75</v>
      </c>
      <c r="N188" s="118">
        <f t="shared" si="65"/>
        <v>0.43990000000000001</v>
      </c>
      <c r="O188" s="118">
        <f t="shared" si="65"/>
        <v>0.65510000000000002</v>
      </c>
      <c r="P188" s="118">
        <f t="shared" si="65"/>
        <v>3.9430000000000005</v>
      </c>
      <c r="Q188" s="118">
        <f t="shared" si="65"/>
        <v>70.849999999999994</v>
      </c>
      <c r="R188" s="118">
        <f t="shared" si="65"/>
        <v>1.7850000000000001</v>
      </c>
      <c r="S188" s="118">
        <f t="shared" si="65"/>
        <v>98.56</v>
      </c>
      <c r="T188" s="118">
        <f t="shared" si="65"/>
        <v>361.61</v>
      </c>
      <c r="U188" s="118">
        <f t="shared" si="65"/>
        <v>0.90402500000000008</v>
      </c>
      <c r="V188" s="118">
        <f t="shared" si="65"/>
        <v>1268.95</v>
      </c>
      <c r="W188" s="118">
        <f t="shared" si="65"/>
        <v>403.9</v>
      </c>
      <c r="X188" s="118">
        <f t="shared" si="65"/>
        <v>106.14999999999999</v>
      </c>
      <c r="Y188" s="118">
        <f t="shared" si="65"/>
        <v>425.3</v>
      </c>
      <c r="Z188" s="118">
        <f t="shared" si="65"/>
        <v>1.9760000000000002</v>
      </c>
      <c r="AA188" s="118">
        <f t="shared" si="65"/>
        <v>2.056</v>
      </c>
      <c r="AB188" s="118">
        <f t="shared" si="65"/>
        <v>10.190000000000001</v>
      </c>
    </row>
    <row r="189" spans="1:28" x14ac:dyDescent="0.25">
      <c r="B189" s="95"/>
      <c r="C189" s="97"/>
      <c r="D189" s="97"/>
      <c r="E189" s="135"/>
      <c r="F189" s="135"/>
      <c r="G189" s="135"/>
      <c r="H189" s="135"/>
      <c r="I189" s="135"/>
      <c r="J189" s="135"/>
      <c r="K189" s="135"/>
      <c r="L189" s="135"/>
      <c r="M189" s="135"/>
      <c r="N189" s="135"/>
      <c r="O189" s="135"/>
      <c r="P189" s="135"/>
      <c r="Q189" s="135"/>
      <c r="R189" s="135"/>
      <c r="S189" s="135"/>
      <c r="T189" s="135"/>
      <c r="U189" s="135"/>
      <c r="V189" s="135"/>
      <c r="W189" s="135"/>
      <c r="X189" s="135"/>
      <c r="Y189" s="135"/>
      <c r="Z189" s="135"/>
      <c r="AA189" s="135"/>
      <c r="AB189" s="135"/>
    </row>
    <row r="190" spans="1:28" x14ac:dyDescent="0.25">
      <c r="A190" s="115" t="s">
        <v>161</v>
      </c>
      <c r="B190" s="119">
        <f>SUM(B188,B170,B160,B156)</f>
        <v>1939</v>
      </c>
      <c r="C190" s="119">
        <f t="shared" ref="C190:AB190" si="66">SUM(C188,C170,C160,C156)</f>
        <v>5.75</v>
      </c>
      <c r="D190" s="119">
        <f t="shared" si="66"/>
        <v>530</v>
      </c>
      <c r="E190" s="119">
        <f t="shared" si="66"/>
        <v>2236.98</v>
      </c>
      <c r="F190" s="119">
        <f t="shared" si="66"/>
        <v>89.305999999999997</v>
      </c>
      <c r="G190" s="119">
        <f t="shared" si="66"/>
        <v>89.53</v>
      </c>
      <c r="H190" s="119">
        <f t="shared" si="66"/>
        <v>20.1525</v>
      </c>
      <c r="I190" s="119">
        <f t="shared" si="66"/>
        <v>285.64</v>
      </c>
      <c r="J190" s="119">
        <f t="shared" si="66"/>
        <v>96.36</v>
      </c>
      <c r="K190" s="119">
        <f t="shared" si="66"/>
        <v>31.5</v>
      </c>
      <c r="L190" s="119">
        <f t="shared" si="66"/>
        <v>21.02</v>
      </c>
      <c r="M190" s="119">
        <f t="shared" si="66"/>
        <v>1347.3400000000001</v>
      </c>
      <c r="N190" s="119">
        <f t="shared" si="66"/>
        <v>2.1798999999999999</v>
      </c>
      <c r="O190" s="119">
        <f t="shared" si="66"/>
        <v>2.1565285714285718</v>
      </c>
      <c r="P190" s="119">
        <f t="shared" si="66"/>
        <v>29.083000000000002</v>
      </c>
      <c r="Q190" s="119">
        <f t="shared" si="66"/>
        <v>104.85</v>
      </c>
      <c r="R190" s="119">
        <f t="shared" si="66"/>
        <v>10.234999999999999</v>
      </c>
      <c r="S190" s="119">
        <f t="shared" si="66"/>
        <v>412.68</v>
      </c>
      <c r="T190" s="119">
        <f t="shared" si="66"/>
        <v>1937.01</v>
      </c>
      <c r="U190" s="119">
        <f t="shared" si="66"/>
        <v>4.8400249999999998</v>
      </c>
      <c r="V190" s="119">
        <f t="shared" si="66"/>
        <v>3397.4300000000003</v>
      </c>
      <c r="W190" s="119">
        <f t="shared" si="66"/>
        <v>845.84</v>
      </c>
      <c r="X190" s="119">
        <f t="shared" si="66"/>
        <v>370.67999999999995</v>
      </c>
      <c r="Y190" s="119">
        <f t="shared" si="66"/>
        <v>1860.0099999999998</v>
      </c>
      <c r="Z190" s="119">
        <f t="shared" si="66"/>
        <v>20.506</v>
      </c>
      <c r="AA190" s="119">
        <f t="shared" si="66"/>
        <v>8.4460000000000015</v>
      </c>
      <c r="AB190" s="119">
        <f t="shared" si="66"/>
        <v>71.19</v>
      </c>
    </row>
    <row r="191" spans="1:28" x14ac:dyDescent="0.25">
      <c r="E191" s="136"/>
      <c r="F191" s="136"/>
      <c r="G191" s="136"/>
      <c r="H191" s="136"/>
      <c r="I191" s="136"/>
      <c r="J191" s="136"/>
      <c r="K191" s="136"/>
      <c r="L191" s="136"/>
      <c r="M191" s="136"/>
      <c r="N191" s="136"/>
      <c r="O191" s="136"/>
      <c r="P191" s="136"/>
      <c r="Q191" s="136"/>
      <c r="R191" s="136"/>
      <c r="S191" s="136"/>
      <c r="T191" s="136"/>
      <c r="U191" s="136"/>
      <c r="V191" s="136"/>
      <c r="W191" s="136"/>
      <c r="X191" s="136"/>
      <c r="Y191" s="136"/>
      <c r="Z191" s="136"/>
      <c r="AA191" s="136"/>
      <c r="AB191" s="136"/>
    </row>
    <row r="192" spans="1:28" x14ac:dyDescent="0.25">
      <c r="A192" s="101" t="s">
        <v>102</v>
      </c>
      <c r="B192" s="10" t="s">
        <v>103</v>
      </c>
      <c r="C192" s="10"/>
      <c r="D192" s="10"/>
      <c r="E192" s="12"/>
      <c r="F192" s="12"/>
      <c r="G192" s="12"/>
      <c r="H192" s="12"/>
      <c r="I192" s="12"/>
      <c r="J192" s="12"/>
      <c r="K192" s="12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</row>
    <row r="193" spans="1:28" x14ac:dyDescent="0.25">
      <c r="B193" s="89" t="s">
        <v>27</v>
      </c>
      <c r="E193" s="136"/>
      <c r="F193" s="136"/>
      <c r="G193" s="136"/>
      <c r="H193" s="136"/>
      <c r="I193" s="136"/>
      <c r="J193" s="136"/>
      <c r="K193" s="136"/>
      <c r="L193" s="136"/>
      <c r="M193" s="136"/>
      <c r="N193" s="136"/>
      <c r="O193" s="136"/>
      <c r="P193" s="136"/>
      <c r="Q193" s="136"/>
      <c r="R193" s="136"/>
      <c r="S193" s="136"/>
      <c r="T193" s="136"/>
      <c r="U193" s="136"/>
      <c r="V193" s="136"/>
      <c r="W193" s="136"/>
      <c r="X193" s="136"/>
      <c r="Y193" s="136"/>
      <c r="Z193" s="136"/>
      <c r="AA193" s="136"/>
      <c r="AB193" s="136"/>
    </row>
    <row r="194" spans="1:28" x14ac:dyDescent="0.25">
      <c r="A194" s="103"/>
      <c r="B194" s="104" t="s">
        <v>196</v>
      </c>
      <c r="C194" s="110"/>
      <c r="D194" s="110"/>
      <c r="E194" s="110">
        <f>(E195/$B195)*100</f>
        <v>254.99999999999997</v>
      </c>
      <c r="F194" s="110">
        <f t="shared" ref="F194:AB202" si="67">(F195/$B195)*100</f>
        <v>11.200000000000001</v>
      </c>
      <c r="G194" s="110">
        <f t="shared" si="67"/>
        <v>2.9</v>
      </c>
      <c r="H194" s="110">
        <f t="shared" si="67"/>
        <v>0.53749999999999998</v>
      </c>
      <c r="I194" s="110">
        <f t="shared" si="67"/>
        <v>49.2</v>
      </c>
      <c r="J194" s="110">
        <f t="shared" si="67"/>
        <v>3.2</v>
      </c>
      <c r="K194" s="110">
        <f>(K195/$B195)*100</f>
        <v>0</v>
      </c>
      <c r="L194" s="110">
        <f t="shared" si="67"/>
        <v>5.8999999999999995</v>
      </c>
      <c r="M194" s="110">
        <f t="shared" si="67"/>
        <v>0</v>
      </c>
      <c r="N194" s="110">
        <f t="shared" si="67"/>
        <v>0.25</v>
      </c>
      <c r="O194" s="110">
        <f t="shared" si="67"/>
        <v>6.25E-2</v>
      </c>
      <c r="P194" s="110">
        <f t="shared" si="67"/>
        <v>4.5</v>
      </c>
      <c r="Q194" s="110">
        <f t="shared" si="67"/>
        <v>0</v>
      </c>
      <c r="R194" s="110">
        <f t="shared" si="67"/>
        <v>0.70000000000000007</v>
      </c>
      <c r="S194" s="110">
        <f t="shared" si="67"/>
        <v>46</v>
      </c>
      <c r="T194" s="110">
        <f t="shared" si="67"/>
        <v>520</v>
      </c>
      <c r="U194" s="110">
        <f t="shared" si="67"/>
        <v>1.3</v>
      </c>
      <c r="V194" s="110">
        <f t="shared" si="67"/>
        <v>296</v>
      </c>
      <c r="W194" s="110">
        <f t="shared" si="67"/>
        <v>124</v>
      </c>
      <c r="X194" s="110">
        <f t="shared" si="67"/>
        <v>77</v>
      </c>
      <c r="Y194" s="110">
        <f t="shared" si="67"/>
        <v>237</v>
      </c>
      <c r="Z194" s="110">
        <f t="shared" si="67"/>
        <v>2.8125</v>
      </c>
      <c r="AA194" s="110">
        <f t="shared" si="67"/>
        <v>1.9</v>
      </c>
      <c r="AB194" s="110">
        <f t="shared" si="67"/>
        <v>11.000000000000002</v>
      </c>
    </row>
    <row r="195" spans="1:28" x14ac:dyDescent="0.25">
      <c r="B195" s="90">
        <v>80</v>
      </c>
      <c r="C195" s="99"/>
      <c r="D195" s="98"/>
      <c r="E195" s="98">
        <v>204</v>
      </c>
      <c r="F195" s="98">
        <v>8.9600000000000009</v>
      </c>
      <c r="G195" s="98">
        <v>2.3199999999999998</v>
      </c>
      <c r="H195" s="98">
        <v>0.43</v>
      </c>
      <c r="I195" s="98">
        <v>39.36</v>
      </c>
      <c r="J195" s="98">
        <v>2.56</v>
      </c>
      <c r="K195" s="98">
        <v>0</v>
      </c>
      <c r="L195" s="98">
        <v>4.72</v>
      </c>
      <c r="M195" s="98">
        <v>0</v>
      </c>
      <c r="N195" s="98">
        <v>0.2</v>
      </c>
      <c r="O195" s="98">
        <v>0.05</v>
      </c>
      <c r="P195" s="98">
        <v>3.6</v>
      </c>
      <c r="Q195" s="98">
        <v>0</v>
      </c>
      <c r="R195" s="98">
        <v>0.56000000000000005</v>
      </c>
      <c r="S195" s="98">
        <v>36.799999999999997</v>
      </c>
      <c r="T195" s="98">
        <v>416</v>
      </c>
      <c r="U195" s="98">
        <f>(T195/1000)*2.5</f>
        <v>1.04</v>
      </c>
      <c r="V195" s="98">
        <v>236.8</v>
      </c>
      <c r="W195" s="98">
        <v>99.2</v>
      </c>
      <c r="X195" s="98">
        <v>61.6</v>
      </c>
      <c r="Y195" s="98">
        <v>189.6</v>
      </c>
      <c r="Z195" s="98">
        <v>2.25</v>
      </c>
      <c r="AA195" s="98">
        <v>1.52</v>
      </c>
      <c r="AB195" s="98">
        <v>8.8000000000000007</v>
      </c>
    </row>
    <row r="196" spans="1:28" x14ac:dyDescent="0.25">
      <c r="B196" s="104" t="s">
        <v>148</v>
      </c>
      <c r="C196" s="110"/>
      <c r="D196" s="110"/>
      <c r="E196" s="110">
        <f>(E197/$B197)*100</f>
        <v>622.00000000000011</v>
      </c>
      <c r="F196" s="110">
        <f t="shared" si="67"/>
        <v>0.5</v>
      </c>
      <c r="G196" s="110">
        <f t="shared" si="67"/>
        <v>68.5</v>
      </c>
      <c r="H196" s="110">
        <f t="shared" si="67"/>
        <v>16.25</v>
      </c>
      <c r="I196" s="110">
        <f t="shared" si="67"/>
        <v>0.8</v>
      </c>
      <c r="J196" s="110">
        <f t="shared" si="67"/>
        <v>0.8</v>
      </c>
      <c r="K196" s="110">
        <f>(K197/$B197)*100</f>
        <v>0</v>
      </c>
      <c r="L196" s="110">
        <f t="shared" si="67"/>
        <v>0</v>
      </c>
      <c r="M196" s="110">
        <f t="shared" si="67"/>
        <v>0</v>
      </c>
      <c r="N196" s="110">
        <f t="shared" si="67"/>
        <v>0</v>
      </c>
      <c r="O196" s="110">
        <f t="shared" si="67"/>
        <v>0</v>
      </c>
      <c r="P196" s="110">
        <f t="shared" si="67"/>
        <v>0</v>
      </c>
      <c r="Q196" s="110">
        <f t="shared" si="67"/>
        <v>0</v>
      </c>
      <c r="R196" s="110">
        <f t="shared" si="67"/>
        <v>0</v>
      </c>
      <c r="S196" s="110">
        <f t="shared" si="67"/>
        <v>0</v>
      </c>
      <c r="T196" s="110">
        <f t="shared" si="67"/>
        <v>800</v>
      </c>
      <c r="U196" s="110">
        <f t="shared" si="67"/>
        <v>2</v>
      </c>
      <c r="V196" s="110">
        <f t="shared" si="67"/>
        <v>0</v>
      </c>
      <c r="W196" s="110">
        <f t="shared" si="67"/>
        <v>0</v>
      </c>
      <c r="X196" s="110">
        <f t="shared" si="67"/>
        <v>0</v>
      </c>
      <c r="Y196" s="110">
        <f t="shared" si="67"/>
        <v>0</v>
      </c>
      <c r="Z196" s="110">
        <f t="shared" si="67"/>
        <v>0</v>
      </c>
      <c r="AA196" s="110">
        <f t="shared" si="67"/>
        <v>0</v>
      </c>
      <c r="AB196" s="110">
        <f t="shared" si="67"/>
        <v>0</v>
      </c>
    </row>
    <row r="197" spans="1:28" x14ac:dyDescent="0.25">
      <c r="B197" s="90">
        <v>20</v>
      </c>
      <c r="C197" s="99"/>
      <c r="D197" s="98"/>
      <c r="E197" s="98">
        <v>124.4</v>
      </c>
      <c r="F197" s="98">
        <v>0.1</v>
      </c>
      <c r="G197" s="98">
        <v>13.7</v>
      </c>
      <c r="H197" s="98">
        <v>3.25</v>
      </c>
      <c r="I197" s="98">
        <v>0.16</v>
      </c>
      <c r="J197" s="98">
        <v>0.16</v>
      </c>
      <c r="K197" s="98">
        <v>0</v>
      </c>
      <c r="L197" s="98">
        <v>0</v>
      </c>
      <c r="M197" s="98">
        <v>0</v>
      </c>
      <c r="N197" s="98">
        <v>0</v>
      </c>
      <c r="O197" s="98">
        <v>0</v>
      </c>
      <c r="P197" s="98">
        <v>0</v>
      </c>
      <c r="Q197" s="98">
        <v>0</v>
      </c>
      <c r="R197" s="98">
        <v>0</v>
      </c>
      <c r="S197" s="98">
        <v>0</v>
      </c>
      <c r="T197" s="98">
        <v>160</v>
      </c>
      <c r="U197" s="98">
        <f>(T197/1000)*2.5</f>
        <v>0.4</v>
      </c>
      <c r="V197" s="98">
        <v>0</v>
      </c>
      <c r="W197" s="98">
        <v>0</v>
      </c>
      <c r="X197" s="98">
        <v>0</v>
      </c>
      <c r="Y197" s="98">
        <v>0</v>
      </c>
      <c r="Z197" s="98">
        <v>0</v>
      </c>
      <c r="AA197" s="98">
        <v>0</v>
      </c>
      <c r="AB197" s="98">
        <v>0</v>
      </c>
    </row>
    <row r="198" spans="1:28" x14ac:dyDescent="0.25">
      <c r="B198" s="104" t="s">
        <v>163</v>
      </c>
      <c r="C198" s="117"/>
      <c r="D198" s="110"/>
      <c r="E198" s="110">
        <f>(E199/$B199)*100</f>
        <v>352.00000000000006</v>
      </c>
      <c r="F198" s="110">
        <f t="shared" si="67"/>
        <v>11.200000000000001</v>
      </c>
      <c r="G198" s="110">
        <f t="shared" si="67"/>
        <v>2.7</v>
      </c>
      <c r="H198" s="110">
        <f t="shared" si="67"/>
        <v>0.6</v>
      </c>
      <c r="I198" s="110">
        <f t="shared" si="67"/>
        <v>75.5</v>
      </c>
      <c r="J198" s="110">
        <f t="shared" si="67"/>
        <v>4.9000000000000004</v>
      </c>
      <c r="K198" s="110">
        <f>(K199/$B199)*100</f>
        <v>2.4250000000000003</v>
      </c>
      <c r="L198" s="110">
        <f t="shared" si="67"/>
        <v>9.7000000000000011</v>
      </c>
      <c r="M198" s="110">
        <f t="shared" si="67"/>
        <v>0</v>
      </c>
      <c r="N198" s="110">
        <f t="shared" si="67"/>
        <v>1.2</v>
      </c>
      <c r="O198" s="110">
        <f t="shared" si="67"/>
        <v>1.4000000000000001</v>
      </c>
      <c r="P198" s="110">
        <f t="shared" si="67"/>
        <v>15.299999999999999</v>
      </c>
      <c r="Q198" s="110">
        <f t="shared" si="67"/>
        <v>0</v>
      </c>
      <c r="R198" s="110">
        <f t="shared" si="67"/>
        <v>0</v>
      </c>
      <c r="S198" s="110">
        <f t="shared" si="67"/>
        <v>170</v>
      </c>
      <c r="T198" s="110">
        <f t="shared" si="67"/>
        <v>270</v>
      </c>
      <c r="U198" s="110">
        <f t="shared" si="67"/>
        <v>0.67500000000000004</v>
      </c>
      <c r="V198" s="110">
        <f t="shared" si="67"/>
        <v>370</v>
      </c>
      <c r="W198" s="110">
        <f t="shared" si="67"/>
        <v>35</v>
      </c>
      <c r="X198" s="110">
        <f t="shared" si="67"/>
        <v>120</v>
      </c>
      <c r="Y198" s="110">
        <f t="shared" si="67"/>
        <v>290</v>
      </c>
      <c r="Z198" s="110">
        <f t="shared" si="67"/>
        <v>11.899999999999999</v>
      </c>
      <c r="AA198" s="110">
        <f t="shared" si="67"/>
        <v>2</v>
      </c>
      <c r="AB198" s="110">
        <f t="shared" si="67"/>
        <v>2</v>
      </c>
    </row>
    <row r="199" spans="1:28" x14ac:dyDescent="0.25">
      <c r="B199" s="90">
        <v>40</v>
      </c>
      <c r="C199" s="99"/>
      <c r="D199" s="98"/>
      <c r="E199" s="99">
        <v>140.80000000000001</v>
      </c>
      <c r="F199" s="99">
        <v>4.4800000000000004</v>
      </c>
      <c r="G199" s="99">
        <v>1.08</v>
      </c>
      <c r="H199" s="99">
        <v>0.24</v>
      </c>
      <c r="I199" s="99">
        <v>30.2</v>
      </c>
      <c r="J199" s="99">
        <v>1.96</v>
      </c>
      <c r="K199" s="99">
        <v>0.97</v>
      </c>
      <c r="L199" s="99">
        <v>3.88</v>
      </c>
      <c r="M199" s="99">
        <v>0</v>
      </c>
      <c r="N199" s="99">
        <v>0.48</v>
      </c>
      <c r="O199" s="99">
        <v>0.56000000000000005</v>
      </c>
      <c r="P199" s="99">
        <v>6.12</v>
      </c>
      <c r="Q199" s="99">
        <v>0</v>
      </c>
      <c r="R199" s="99">
        <v>0</v>
      </c>
      <c r="S199" s="99">
        <v>68</v>
      </c>
      <c r="T199" s="99">
        <v>108</v>
      </c>
      <c r="U199" s="99">
        <f>(T199/1000)*2.5</f>
        <v>0.27</v>
      </c>
      <c r="V199" s="99">
        <v>148</v>
      </c>
      <c r="W199" s="99">
        <v>14</v>
      </c>
      <c r="X199" s="99">
        <v>48</v>
      </c>
      <c r="Y199" s="99">
        <v>116</v>
      </c>
      <c r="Z199" s="99">
        <v>4.76</v>
      </c>
      <c r="AA199" s="99">
        <v>0.8</v>
      </c>
      <c r="AB199" s="99">
        <v>0.8</v>
      </c>
    </row>
    <row r="200" spans="1:28" x14ac:dyDescent="0.25">
      <c r="B200" s="104" t="s">
        <v>164</v>
      </c>
      <c r="C200" s="117"/>
      <c r="D200" s="110"/>
      <c r="E200" s="110">
        <f>(E201/$B201)*100</f>
        <v>46</v>
      </c>
      <c r="F200" s="110">
        <f t="shared" si="67"/>
        <v>3.5000000000000004</v>
      </c>
      <c r="G200" s="110">
        <f t="shared" si="67"/>
        <v>1.7000000000000002</v>
      </c>
      <c r="H200" s="110">
        <f t="shared" si="67"/>
        <v>1.07</v>
      </c>
      <c r="I200" s="110">
        <f t="shared" si="67"/>
        <v>4.7</v>
      </c>
      <c r="J200" s="110">
        <f t="shared" si="67"/>
        <v>4.7</v>
      </c>
      <c r="K200" s="110">
        <f>(K201/$B201)*100</f>
        <v>0</v>
      </c>
      <c r="L200" s="110">
        <f t="shared" si="67"/>
        <v>0</v>
      </c>
      <c r="M200" s="110">
        <f t="shared" si="67"/>
        <v>20</v>
      </c>
      <c r="N200" s="110">
        <f t="shared" si="67"/>
        <v>0.03</v>
      </c>
      <c r="O200" s="110">
        <f t="shared" si="67"/>
        <v>0.24</v>
      </c>
      <c r="P200" s="110">
        <f t="shared" si="67"/>
        <v>0.1</v>
      </c>
      <c r="Q200" s="110">
        <f t="shared" si="67"/>
        <v>2</v>
      </c>
      <c r="R200" s="110">
        <f t="shared" si="67"/>
        <v>0.90000000000000013</v>
      </c>
      <c r="S200" s="110">
        <f t="shared" si="67"/>
        <v>9</v>
      </c>
      <c r="T200" s="110">
        <f t="shared" si="67"/>
        <v>43</v>
      </c>
      <c r="U200" s="110">
        <f t="shared" si="67"/>
        <v>0.10749999999999998</v>
      </c>
      <c r="V200" s="110">
        <f t="shared" si="67"/>
        <v>156</v>
      </c>
      <c r="W200" s="110">
        <f t="shared" si="67"/>
        <v>120</v>
      </c>
      <c r="X200" s="110">
        <f t="shared" si="67"/>
        <v>11</v>
      </c>
      <c r="Y200" s="110">
        <f t="shared" si="67"/>
        <v>94</v>
      </c>
      <c r="Z200" s="110">
        <f t="shared" si="67"/>
        <v>0.02</v>
      </c>
      <c r="AA200" s="110">
        <f t="shared" si="67"/>
        <v>0.4</v>
      </c>
      <c r="AB200" s="110">
        <f t="shared" si="67"/>
        <v>1</v>
      </c>
    </row>
    <row r="201" spans="1:28" x14ac:dyDescent="0.25">
      <c r="B201" s="90">
        <v>100</v>
      </c>
      <c r="C201" s="99"/>
      <c r="D201" s="98"/>
      <c r="E201" s="99">
        <v>46</v>
      </c>
      <c r="F201" s="99">
        <v>3.5</v>
      </c>
      <c r="G201" s="99">
        <v>1.7</v>
      </c>
      <c r="H201" s="99">
        <v>1.07</v>
      </c>
      <c r="I201" s="99">
        <v>4.7</v>
      </c>
      <c r="J201" s="99">
        <v>4.7</v>
      </c>
      <c r="K201" s="99">
        <v>0</v>
      </c>
      <c r="L201" s="99">
        <v>0</v>
      </c>
      <c r="M201" s="99">
        <v>20</v>
      </c>
      <c r="N201" s="99">
        <v>0.03</v>
      </c>
      <c r="O201" s="99">
        <v>0.24</v>
      </c>
      <c r="P201" s="99">
        <v>0.1</v>
      </c>
      <c r="Q201" s="99">
        <v>2</v>
      </c>
      <c r="R201" s="99">
        <v>0.9</v>
      </c>
      <c r="S201" s="99">
        <v>9</v>
      </c>
      <c r="T201" s="99">
        <v>43</v>
      </c>
      <c r="U201" s="99">
        <f>(T201/1000)*2.5</f>
        <v>0.10749999999999998</v>
      </c>
      <c r="V201" s="99">
        <v>156</v>
      </c>
      <c r="W201" s="99">
        <v>120</v>
      </c>
      <c r="X201" s="99">
        <v>11</v>
      </c>
      <c r="Y201" s="99">
        <v>94</v>
      </c>
      <c r="Z201" s="99">
        <v>0.02</v>
      </c>
      <c r="AA201" s="99">
        <v>0.4</v>
      </c>
      <c r="AB201" s="99">
        <v>1</v>
      </c>
    </row>
    <row r="202" spans="1:28" x14ac:dyDescent="0.25">
      <c r="B202" s="104" t="s">
        <v>146</v>
      </c>
      <c r="C202" s="117"/>
      <c r="D202" s="110"/>
      <c r="E202" s="110">
        <f>(E203/$B203)*100</f>
        <v>95</v>
      </c>
      <c r="F202" s="110">
        <f t="shared" si="67"/>
        <v>1.2</v>
      </c>
      <c r="G202" s="110">
        <f t="shared" si="67"/>
        <v>0.3</v>
      </c>
      <c r="H202" s="110">
        <f t="shared" si="67"/>
        <v>0.1</v>
      </c>
      <c r="I202" s="110">
        <f t="shared" si="67"/>
        <v>23.2</v>
      </c>
      <c r="J202" s="110">
        <f t="shared" si="67"/>
        <v>20.9</v>
      </c>
      <c r="K202" s="110">
        <f>(K203/$B203)*100</f>
        <v>0</v>
      </c>
      <c r="L202" s="110">
        <f t="shared" si="67"/>
        <v>1.1000000000000001</v>
      </c>
      <c r="M202" s="110">
        <f t="shared" si="67"/>
        <v>3</v>
      </c>
      <c r="N202" s="110">
        <f t="shared" si="67"/>
        <v>0.04</v>
      </c>
      <c r="O202" s="110">
        <f t="shared" si="67"/>
        <v>0.06</v>
      </c>
      <c r="P202" s="110">
        <f t="shared" si="67"/>
        <v>0.7</v>
      </c>
      <c r="Q202" s="110">
        <f t="shared" si="67"/>
        <v>11</v>
      </c>
      <c r="R202" s="110">
        <f t="shared" si="67"/>
        <v>0</v>
      </c>
      <c r="S202" s="110">
        <f t="shared" si="67"/>
        <v>14.000000000000002</v>
      </c>
      <c r="T202" s="110">
        <f t="shared" si="67"/>
        <v>1</v>
      </c>
      <c r="U202" s="110">
        <f t="shared" si="67"/>
        <v>2.5000000000000001E-3</v>
      </c>
      <c r="V202" s="110">
        <f t="shared" si="67"/>
        <v>400</v>
      </c>
      <c r="W202" s="110">
        <f t="shared" si="67"/>
        <v>6</v>
      </c>
      <c r="X202" s="110">
        <f t="shared" si="67"/>
        <v>34</v>
      </c>
      <c r="Y202" s="110">
        <f t="shared" si="67"/>
        <v>28.000000000000004</v>
      </c>
      <c r="Z202" s="110">
        <f t="shared" si="67"/>
        <v>0.3</v>
      </c>
      <c r="AA202" s="110">
        <f t="shared" si="67"/>
        <v>0.2</v>
      </c>
      <c r="AB202" s="110">
        <f t="shared" si="67"/>
        <v>1</v>
      </c>
    </row>
    <row r="203" spans="1:28" x14ac:dyDescent="0.25">
      <c r="B203" s="90">
        <v>100</v>
      </c>
      <c r="C203" s="99">
        <v>1</v>
      </c>
      <c r="D203" s="98">
        <v>100</v>
      </c>
      <c r="E203" s="99">
        <v>95</v>
      </c>
      <c r="F203" s="99">
        <v>1.2</v>
      </c>
      <c r="G203" s="99">
        <v>0.3</v>
      </c>
      <c r="H203" s="99">
        <v>0.1</v>
      </c>
      <c r="I203" s="99">
        <v>23.2</v>
      </c>
      <c r="J203" s="99">
        <v>20.9</v>
      </c>
      <c r="K203" s="99">
        <v>0</v>
      </c>
      <c r="L203" s="99">
        <v>1.1000000000000001</v>
      </c>
      <c r="M203" s="99">
        <v>3</v>
      </c>
      <c r="N203" s="99">
        <v>0.04</v>
      </c>
      <c r="O203" s="99">
        <v>0.06</v>
      </c>
      <c r="P203" s="99">
        <v>0.7</v>
      </c>
      <c r="Q203" s="99">
        <v>11</v>
      </c>
      <c r="R203" s="99">
        <v>0</v>
      </c>
      <c r="S203" s="99">
        <v>14</v>
      </c>
      <c r="T203" s="99">
        <v>1</v>
      </c>
      <c r="U203" s="99">
        <f>(T203/1000)*2.5</f>
        <v>2.5000000000000001E-3</v>
      </c>
      <c r="V203" s="99">
        <v>400</v>
      </c>
      <c r="W203" s="99">
        <v>6</v>
      </c>
      <c r="X203" s="99">
        <v>34</v>
      </c>
      <c r="Y203" s="99">
        <v>28</v>
      </c>
      <c r="Z203" s="99">
        <v>0.3</v>
      </c>
      <c r="AA203" s="99">
        <v>0.2</v>
      </c>
      <c r="AB203" s="99">
        <v>1</v>
      </c>
    </row>
    <row r="204" spans="1:28" x14ac:dyDescent="0.25">
      <c r="A204" s="113" t="s">
        <v>34</v>
      </c>
      <c r="B204" s="113">
        <f>B197+B195+B199+B201+B203</f>
        <v>340</v>
      </c>
      <c r="C204" s="113">
        <f t="shared" ref="C204:AB204" si="68">C197+C195+C199+C201+C203</f>
        <v>1</v>
      </c>
      <c r="D204" s="113">
        <f t="shared" si="68"/>
        <v>100</v>
      </c>
      <c r="E204" s="113">
        <f t="shared" si="68"/>
        <v>610.20000000000005</v>
      </c>
      <c r="F204" s="113">
        <f t="shared" si="68"/>
        <v>18.239999999999998</v>
      </c>
      <c r="G204" s="113">
        <f t="shared" si="68"/>
        <v>19.100000000000001</v>
      </c>
      <c r="H204" s="113">
        <f t="shared" si="68"/>
        <v>5.09</v>
      </c>
      <c r="I204" s="113">
        <f t="shared" si="68"/>
        <v>97.62</v>
      </c>
      <c r="J204" s="113">
        <f t="shared" si="68"/>
        <v>30.279999999999998</v>
      </c>
      <c r="K204" s="113">
        <f t="shared" si="68"/>
        <v>0.97</v>
      </c>
      <c r="L204" s="113">
        <f t="shared" si="68"/>
        <v>9.6999999999999993</v>
      </c>
      <c r="M204" s="113">
        <f t="shared" si="68"/>
        <v>23</v>
      </c>
      <c r="N204" s="113">
        <f t="shared" si="68"/>
        <v>0.75</v>
      </c>
      <c r="O204" s="113">
        <f t="shared" si="68"/>
        <v>0.91000000000000014</v>
      </c>
      <c r="P204" s="113">
        <f t="shared" si="68"/>
        <v>10.52</v>
      </c>
      <c r="Q204" s="113">
        <f t="shared" si="68"/>
        <v>13</v>
      </c>
      <c r="R204" s="113">
        <f t="shared" si="68"/>
        <v>1.46</v>
      </c>
      <c r="S204" s="113">
        <f t="shared" si="68"/>
        <v>127.8</v>
      </c>
      <c r="T204" s="113">
        <f t="shared" si="68"/>
        <v>728</v>
      </c>
      <c r="U204" s="113">
        <f t="shared" si="68"/>
        <v>1.8199999999999998</v>
      </c>
      <c r="V204" s="113">
        <f t="shared" si="68"/>
        <v>940.8</v>
      </c>
      <c r="W204" s="113">
        <f t="shared" si="68"/>
        <v>239.2</v>
      </c>
      <c r="X204" s="113">
        <f t="shared" si="68"/>
        <v>154.6</v>
      </c>
      <c r="Y204" s="113">
        <f t="shared" si="68"/>
        <v>427.6</v>
      </c>
      <c r="Z204" s="113">
        <f t="shared" si="68"/>
        <v>7.3299999999999992</v>
      </c>
      <c r="AA204" s="113">
        <f t="shared" si="68"/>
        <v>2.9200000000000004</v>
      </c>
      <c r="AB204" s="113">
        <f t="shared" si="68"/>
        <v>11.600000000000001</v>
      </c>
    </row>
    <row r="205" spans="1:28" x14ac:dyDescent="0.25">
      <c r="B205" s="89" t="s">
        <v>35</v>
      </c>
      <c r="C205" s="97"/>
      <c r="D205" s="97"/>
      <c r="E205" s="135"/>
      <c r="F205" s="135"/>
      <c r="G205" s="135"/>
      <c r="H205" s="135"/>
      <c r="I205" s="135"/>
      <c r="J205" s="135"/>
      <c r="K205" s="135"/>
      <c r="L205" s="135"/>
      <c r="M205" s="135"/>
      <c r="N205" s="135"/>
      <c r="O205" s="135"/>
      <c r="P205" s="135"/>
      <c r="Q205" s="135"/>
      <c r="R205" s="135"/>
      <c r="S205" s="135"/>
      <c r="T205" s="135"/>
      <c r="U205" s="135"/>
      <c r="V205" s="135"/>
      <c r="W205" s="135"/>
      <c r="X205" s="135"/>
      <c r="Y205" s="135"/>
      <c r="Z205" s="135"/>
      <c r="AA205" s="135"/>
      <c r="AB205" s="135"/>
    </row>
    <row r="206" spans="1:28" s="102" customFormat="1" x14ac:dyDescent="0.25">
      <c r="A206" s="103" t="s">
        <v>29</v>
      </c>
      <c r="B206" s="123" t="s">
        <v>184</v>
      </c>
      <c r="C206" s="111"/>
      <c r="D206" s="111"/>
      <c r="E206" s="110">
        <f>(E207/$B207)*100</f>
        <v>167.70391061452509</v>
      </c>
      <c r="F206" s="110">
        <f t="shared" ref="F206:AB206" si="69">(F207/$B207)*100</f>
        <v>5.8044692737430168</v>
      </c>
      <c r="G206" s="110">
        <f t="shared" si="69"/>
        <v>7.4581005586592166</v>
      </c>
      <c r="H206" s="110">
        <f t="shared" si="69"/>
        <v>1.1117318435754191</v>
      </c>
      <c r="I206" s="110">
        <f t="shared" si="69"/>
        <v>20.715083798882681</v>
      </c>
      <c r="J206" s="110">
        <f t="shared" si="69"/>
        <v>1.1256983240223464</v>
      </c>
      <c r="K206" s="110">
        <f>(K207/$B207)*100</f>
        <v>6.4245810055865923E-2</v>
      </c>
      <c r="L206" s="110">
        <f t="shared" si="69"/>
        <v>1.7597765363128495</v>
      </c>
      <c r="M206" s="110">
        <f t="shared" si="69"/>
        <v>12.175977653631286</v>
      </c>
      <c r="N206" s="110">
        <f t="shared" si="69"/>
        <v>0.24022346368715083</v>
      </c>
      <c r="O206" s="110">
        <f t="shared" si="69"/>
        <v>3.9106145251396648E-2</v>
      </c>
      <c r="P206" s="110">
        <f t="shared" si="69"/>
        <v>2.7430167597765363</v>
      </c>
      <c r="Q206" s="110">
        <f t="shared" si="69"/>
        <v>9.1620111731843554</v>
      </c>
      <c r="R206" s="110">
        <f t="shared" si="69"/>
        <v>0.5949720670391061</v>
      </c>
      <c r="S206" s="110">
        <f t="shared" si="69"/>
        <v>32.324022346368714</v>
      </c>
      <c r="T206" s="110">
        <f t="shared" si="69"/>
        <v>88.575418994413411</v>
      </c>
      <c r="U206" s="110">
        <f t="shared" si="69"/>
        <v>0.22143854748603353</v>
      </c>
      <c r="V206" s="110">
        <f t="shared" si="69"/>
        <v>425.91620111731839</v>
      </c>
      <c r="W206" s="110">
        <f t="shared" si="69"/>
        <v>8.3910614525139682</v>
      </c>
      <c r="X206" s="110">
        <f t="shared" si="69"/>
        <v>27.564245810055866</v>
      </c>
      <c r="Y206" s="110">
        <f t="shared" si="69"/>
        <v>77.097765363128488</v>
      </c>
      <c r="Z206" s="110">
        <f t="shared" si="69"/>
        <v>0.66201117318435754</v>
      </c>
      <c r="AA206" s="110">
        <f t="shared" si="69"/>
        <v>0.44413407821229051</v>
      </c>
      <c r="AB206" s="110">
        <f t="shared" si="69"/>
        <v>10.921787709497208</v>
      </c>
    </row>
    <row r="207" spans="1:28" x14ac:dyDescent="0.25">
      <c r="B207" s="92">
        <v>358</v>
      </c>
      <c r="C207" s="106">
        <v>0.75</v>
      </c>
      <c r="D207" s="106">
        <v>60</v>
      </c>
      <c r="E207" s="121">
        <v>600.37999999999988</v>
      </c>
      <c r="F207" s="121">
        <v>20.78</v>
      </c>
      <c r="G207" s="121">
        <v>26.699999999999996</v>
      </c>
      <c r="H207" s="121">
        <v>3.98</v>
      </c>
      <c r="I207" s="121">
        <v>74.16</v>
      </c>
      <c r="J207" s="121">
        <v>4.03</v>
      </c>
      <c r="K207" s="121">
        <v>0.23</v>
      </c>
      <c r="L207" s="121">
        <v>6.3000000000000007</v>
      </c>
      <c r="M207" s="121">
        <v>43.59</v>
      </c>
      <c r="N207" s="121">
        <v>0.86</v>
      </c>
      <c r="O207" s="121">
        <v>0.14000000000000001</v>
      </c>
      <c r="P207" s="121">
        <v>9.82</v>
      </c>
      <c r="Q207" s="121">
        <v>32.799999999999997</v>
      </c>
      <c r="R207" s="121">
        <v>2.13</v>
      </c>
      <c r="S207" s="121">
        <v>115.72</v>
      </c>
      <c r="T207" s="121">
        <v>317.10000000000002</v>
      </c>
      <c r="U207" s="121">
        <f>(T207/1000)*2.5</f>
        <v>0.79275000000000007</v>
      </c>
      <c r="V207" s="121">
        <v>1524.78</v>
      </c>
      <c r="W207" s="121">
        <v>30.040000000000003</v>
      </c>
      <c r="X207" s="121">
        <v>98.68</v>
      </c>
      <c r="Y207" s="121">
        <v>276.01</v>
      </c>
      <c r="Z207" s="121">
        <v>2.37</v>
      </c>
      <c r="AA207" s="121">
        <v>1.59</v>
      </c>
      <c r="AB207" s="121">
        <v>39.1</v>
      </c>
    </row>
    <row r="208" spans="1:28" x14ac:dyDescent="0.25">
      <c r="A208" s="113" t="s">
        <v>34</v>
      </c>
      <c r="B208" s="113">
        <f>B207</f>
        <v>358</v>
      </c>
      <c r="C208" s="113">
        <f t="shared" ref="C208:AB208" si="70">C207</f>
        <v>0.75</v>
      </c>
      <c r="D208" s="113">
        <f t="shared" si="70"/>
        <v>60</v>
      </c>
      <c r="E208" s="113">
        <f t="shared" si="70"/>
        <v>600.37999999999988</v>
      </c>
      <c r="F208" s="113">
        <f t="shared" si="70"/>
        <v>20.78</v>
      </c>
      <c r="G208" s="113">
        <f t="shared" si="70"/>
        <v>26.699999999999996</v>
      </c>
      <c r="H208" s="113">
        <f t="shared" si="70"/>
        <v>3.98</v>
      </c>
      <c r="I208" s="113">
        <f t="shared" si="70"/>
        <v>74.16</v>
      </c>
      <c r="J208" s="113">
        <f t="shared" si="70"/>
        <v>4.03</v>
      </c>
      <c r="K208" s="113">
        <f t="shared" si="70"/>
        <v>0.23</v>
      </c>
      <c r="L208" s="113">
        <f t="shared" si="70"/>
        <v>6.3000000000000007</v>
      </c>
      <c r="M208" s="113">
        <f t="shared" si="70"/>
        <v>43.59</v>
      </c>
      <c r="N208" s="113">
        <f t="shared" si="70"/>
        <v>0.86</v>
      </c>
      <c r="O208" s="113">
        <f t="shared" si="70"/>
        <v>0.14000000000000001</v>
      </c>
      <c r="P208" s="113">
        <f t="shared" si="70"/>
        <v>9.82</v>
      </c>
      <c r="Q208" s="113">
        <f t="shared" si="70"/>
        <v>32.799999999999997</v>
      </c>
      <c r="R208" s="113">
        <f t="shared" si="70"/>
        <v>2.13</v>
      </c>
      <c r="S208" s="113">
        <f t="shared" si="70"/>
        <v>115.72</v>
      </c>
      <c r="T208" s="113">
        <f t="shared" si="70"/>
        <v>317.10000000000002</v>
      </c>
      <c r="U208" s="113">
        <f t="shared" si="70"/>
        <v>0.79275000000000007</v>
      </c>
      <c r="V208" s="113">
        <f t="shared" si="70"/>
        <v>1524.78</v>
      </c>
      <c r="W208" s="113">
        <f t="shared" si="70"/>
        <v>30.040000000000003</v>
      </c>
      <c r="X208" s="113">
        <f t="shared" si="70"/>
        <v>98.68</v>
      </c>
      <c r="Y208" s="113">
        <f t="shared" si="70"/>
        <v>276.01</v>
      </c>
      <c r="Z208" s="113">
        <f t="shared" si="70"/>
        <v>2.37</v>
      </c>
      <c r="AA208" s="113">
        <f t="shared" si="70"/>
        <v>1.59</v>
      </c>
      <c r="AB208" s="113">
        <f t="shared" si="70"/>
        <v>39.1</v>
      </c>
    </row>
    <row r="209" spans="1:28" x14ac:dyDescent="0.25">
      <c r="B209" s="89" t="s">
        <v>151</v>
      </c>
      <c r="C209" s="97"/>
      <c r="D209" s="97"/>
      <c r="E209" s="135"/>
      <c r="F209" s="135"/>
      <c r="G209" s="135"/>
      <c r="H209" s="135"/>
      <c r="I209" s="135"/>
      <c r="J209" s="135"/>
      <c r="K209" s="135"/>
      <c r="L209" s="135"/>
      <c r="M209" s="135"/>
      <c r="N209" s="135"/>
      <c r="O209" s="135"/>
      <c r="P209" s="135"/>
      <c r="Q209" s="135"/>
      <c r="R209" s="135"/>
      <c r="S209" s="135"/>
      <c r="T209" s="135"/>
      <c r="U209" s="135"/>
      <c r="V209" s="135"/>
      <c r="W209" s="135"/>
      <c r="X209" s="135"/>
      <c r="Y209" s="135"/>
      <c r="Z209" s="135"/>
      <c r="AA209" s="135"/>
      <c r="AB209" s="135"/>
    </row>
    <row r="210" spans="1:28" ht="32.25" customHeight="1" x14ac:dyDescent="0.25">
      <c r="A210" s="103" t="s">
        <v>29</v>
      </c>
      <c r="B210" s="124" t="s">
        <v>185</v>
      </c>
      <c r="C210" s="104"/>
      <c r="D210" s="104"/>
      <c r="E210" s="110">
        <f>(E211/$B211)*100</f>
        <v>97.913907284768214</v>
      </c>
      <c r="F210" s="110">
        <f t="shared" ref="F210:AB210" si="71">(F211/$B211)*100</f>
        <v>6.6181015452538627</v>
      </c>
      <c r="G210" s="110">
        <f t="shared" si="71"/>
        <v>1.0728476821192052</v>
      </c>
      <c r="H210" s="110">
        <f t="shared" si="71"/>
        <v>0.16114790286975716</v>
      </c>
      <c r="I210" s="110">
        <f t="shared" si="71"/>
        <v>16.518763796909493</v>
      </c>
      <c r="J210" s="110">
        <f t="shared" si="71"/>
        <v>2.3907284768211921</v>
      </c>
      <c r="K210" s="110">
        <f>(K211/$B211)*100</f>
        <v>1.573951434878587</v>
      </c>
      <c r="L210" s="110">
        <f t="shared" si="71"/>
        <v>1.8543046357615895</v>
      </c>
      <c r="M210" s="110">
        <f t="shared" si="71"/>
        <v>0</v>
      </c>
      <c r="N210" s="110">
        <f t="shared" si="71"/>
        <v>0.24282560706401765</v>
      </c>
      <c r="O210" s="110">
        <f t="shared" si="71"/>
        <v>0.18543046357615894</v>
      </c>
      <c r="P210" s="110">
        <f t="shared" si="71"/>
        <v>1.4856512141280354</v>
      </c>
      <c r="Q210" s="110">
        <f t="shared" si="71"/>
        <v>0</v>
      </c>
      <c r="R210" s="110">
        <f t="shared" si="71"/>
        <v>1.2362030905077264</v>
      </c>
      <c r="S210" s="110">
        <f t="shared" si="71"/>
        <v>10.044150110375275</v>
      </c>
      <c r="T210" s="110">
        <f t="shared" si="71"/>
        <v>175.38631346578367</v>
      </c>
      <c r="U210" s="110">
        <f t="shared" si="71"/>
        <v>0.43846578366445915</v>
      </c>
      <c r="V210" s="110">
        <f t="shared" si="71"/>
        <v>279.58057395143487</v>
      </c>
      <c r="W210" s="110">
        <f t="shared" si="71"/>
        <v>27.141280353200887</v>
      </c>
      <c r="X210" s="110">
        <f t="shared" si="71"/>
        <v>38.289183222958059</v>
      </c>
      <c r="Y210" s="110">
        <f t="shared" si="71"/>
        <v>116.22516556291392</v>
      </c>
      <c r="Z210" s="110">
        <f t="shared" si="71"/>
        <v>1.3377483443708611</v>
      </c>
      <c r="AA210" s="110">
        <f t="shared" si="71"/>
        <v>0.98233995584988965</v>
      </c>
      <c r="AB210" s="110">
        <f t="shared" si="71"/>
        <v>6.3576158940397347</v>
      </c>
    </row>
    <row r="211" spans="1:28" x14ac:dyDescent="0.25">
      <c r="B211" s="93">
        <v>453</v>
      </c>
      <c r="C211" s="93"/>
      <c r="D211" s="93"/>
      <c r="E211" s="108">
        <v>443.55</v>
      </c>
      <c r="F211" s="108">
        <v>29.98</v>
      </c>
      <c r="G211" s="108">
        <v>4.8599999999999994</v>
      </c>
      <c r="H211" s="108">
        <v>0.73</v>
      </c>
      <c r="I211" s="108">
        <v>74.83</v>
      </c>
      <c r="J211" s="108">
        <v>10.83</v>
      </c>
      <c r="K211" s="108">
        <v>7.13</v>
      </c>
      <c r="L211" s="108">
        <v>8.4</v>
      </c>
      <c r="M211" s="108">
        <v>0</v>
      </c>
      <c r="N211" s="108">
        <v>1.1000000000000001</v>
      </c>
      <c r="O211" s="108">
        <v>0.84</v>
      </c>
      <c r="P211" s="108">
        <v>6.73</v>
      </c>
      <c r="Q211" s="108">
        <v>0</v>
      </c>
      <c r="R211" s="108">
        <v>5.6</v>
      </c>
      <c r="S211" s="108">
        <v>45.5</v>
      </c>
      <c r="T211" s="108">
        <v>794.5</v>
      </c>
      <c r="U211" s="108">
        <f>(T211/1000)*2.5</f>
        <v>1.9862500000000001</v>
      </c>
      <c r="V211" s="108">
        <v>1266.5</v>
      </c>
      <c r="W211" s="108">
        <v>122.95</v>
      </c>
      <c r="X211" s="108">
        <v>173.45</v>
      </c>
      <c r="Y211" s="108">
        <v>526.5</v>
      </c>
      <c r="Z211" s="108">
        <v>6.0600000000000005</v>
      </c>
      <c r="AA211" s="108">
        <v>4.45</v>
      </c>
      <c r="AB211" s="108">
        <v>28.8</v>
      </c>
    </row>
    <row r="212" spans="1:28" x14ac:dyDescent="0.25">
      <c r="B212" s="104" t="s">
        <v>186</v>
      </c>
      <c r="C212" s="104"/>
      <c r="D212" s="104"/>
      <c r="E212" s="110">
        <f>(E213/$B213)*100</f>
        <v>32.999999999999993</v>
      </c>
      <c r="F212" s="110">
        <f t="shared" ref="F212:AB212" si="72">(F213/$B213)*100</f>
        <v>4.4000000000000004</v>
      </c>
      <c r="G212" s="110">
        <f t="shared" si="72"/>
        <v>0.90370370370370356</v>
      </c>
      <c r="H212" s="110">
        <f t="shared" si="72"/>
        <v>0.2</v>
      </c>
      <c r="I212" s="110">
        <f t="shared" si="72"/>
        <v>1.8000000000000003</v>
      </c>
      <c r="J212" s="110">
        <f t="shared" si="72"/>
        <v>1.5037037037037035</v>
      </c>
      <c r="K212" s="110">
        <f>(K213/$B213)*100</f>
        <v>0</v>
      </c>
      <c r="L212" s="110">
        <f t="shared" si="72"/>
        <v>2.6</v>
      </c>
      <c r="M212" s="110">
        <f t="shared" si="72"/>
        <v>96</v>
      </c>
      <c r="N212" s="110">
        <f t="shared" si="72"/>
        <v>0.1037037037037037</v>
      </c>
      <c r="O212" s="110">
        <f t="shared" si="72"/>
        <v>5.9259259259259262E-2</v>
      </c>
      <c r="P212" s="110">
        <f t="shared" si="72"/>
        <v>0.90370370370370356</v>
      </c>
      <c r="Q212" s="110">
        <f t="shared" si="72"/>
        <v>87</v>
      </c>
      <c r="R212" s="110">
        <f t="shared" si="72"/>
        <v>0</v>
      </c>
      <c r="S212" s="110">
        <f t="shared" si="72"/>
        <v>90</v>
      </c>
      <c r="T212" s="110">
        <f t="shared" si="72"/>
        <v>8</v>
      </c>
      <c r="U212" s="110">
        <f t="shared" si="72"/>
        <v>2.0000000000000004E-2</v>
      </c>
      <c r="V212" s="110">
        <f t="shared" si="72"/>
        <v>370</v>
      </c>
      <c r="W212" s="110">
        <f t="shared" si="72"/>
        <v>55.999999999999993</v>
      </c>
      <c r="X212" s="110">
        <f t="shared" si="72"/>
        <v>22</v>
      </c>
      <c r="Y212" s="110">
        <f t="shared" si="72"/>
        <v>87</v>
      </c>
      <c r="Z212" s="110">
        <f t="shared" si="72"/>
        <v>1.7037037037037035</v>
      </c>
      <c r="AA212" s="110">
        <f t="shared" si="72"/>
        <v>0.6</v>
      </c>
      <c r="AB212" s="110">
        <f t="shared" si="72"/>
        <v>0</v>
      </c>
    </row>
    <row r="213" spans="1:28" x14ac:dyDescent="0.25">
      <c r="B213" s="93">
        <v>135</v>
      </c>
      <c r="C213" s="93">
        <v>1</v>
      </c>
      <c r="D213" s="93">
        <v>135</v>
      </c>
      <c r="E213" s="108">
        <v>44.55</v>
      </c>
      <c r="F213" s="108">
        <v>5.94</v>
      </c>
      <c r="G213" s="108">
        <v>1.22</v>
      </c>
      <c r="H213" s="108">
        <v>0.27</v>
      </c>
      <c r="I213" s="108">
        <v>2.4300000000000002</v>
      </c>
      <c r="J213" s="108">
        <v>2.0299999999999998</v>
      </c>
      <c r="K213" s="108">
        <v>0</v>
      </c>
      <c r="L213" s="108">
        <v>3.51</v>
      </c>
      <c r="M213" s="108">
        <v>129.6</v>
      </c>
      <c r="N213" s="108">
        <v>0.14000000000000001</v>
      </c>
      <c r="O213" s="108">
        <v>0.08</v>
      </c>
      <c r="P213" s="108">
        <v>1.22</v>
      </c>
      <c r="Q213" s="108">
        <v>117.45</v>
      </c>
      <c r="R213" s="108">
        <v>0</v>
      </c>
      <c r="S213" s="108">
        <v>121.5</v>
      </c>
      <c r="T213" s="108">
        <v>10.8</v>
      </c>
      <c r="U213" s="108">
        <f>(T213/1000)*2.5</f>
        <v>2.7000000000000003E-2</v>
      </c>
      <c r="V213" s="108">
        <v>499.5</v>
      </c>
      <c r="W213" s="108">
        <v>75.599999999999994</v>
      </c>
      <c r="X213" s="108">
        <v>29.7</v>
      </c>
      <c r="Y213" s="108">
        <v>117.45</v>
      </c>
      <c r="Z213" s="108">
        <v>2.2999999999999998</v>
      </c>
      <c r="AA213" s="108">
        <v>0.81</v>
      </c>
      <c r="AB213" s="108">
        <v>0</v>
      </c>
    </row>
    <row r="214" spans="1:28" x14ac:dyDescent="0.25">
      <c r="B214" s="104" t="s">
        <v>187</v>
      </c>
      <c r="C214" s="104"/>
      <c r="D214" s="104"/>
      <c r="E214" s="110">
        <f>(E215/$B215)*100</f>
        <v>22.000000000000004</v>
      </c>
      <c r="F214" s="110">
        <f t="shared" ref="F214:AB214" si="73">(F215/$B215)*100</f>
        <v>0.6</v>
      </c>
      <c r="G214" s="110">
        <f t="shared" si="73"/>
        <v>0.4</v>
      </c>
      <c r="H214" s="110">
        <f t="shared" si="73"/>
        <v>0.1</v>
      </c>
      <c r="I214" s="110">
        <f t="shared" si="73"/>
        <v>4.3999999999999995</v>
      </c>
      <c r="J214" s="110">
        <f t="shared" si="73"/>
        <v>4.1999999999999993</v>
      </c>
      <c r="K214" s="110">
        <f>(K215/$B215)*100</f>
        <v>0</v>
      </c>
      <c r="L214" s="110">
        <f t="shared" si="73"/>
        <v>2.2999999999999998</v>
      </c>
      <c r="M214" s="110">
        <f t="shared" si="73"/>
        <v>1284</v>
      </c>
      <c r="N214" s="110">
        <f t="shared" si="73"/>
        <v>0.05</v>
      </c>
      <c r="O214" s="110">
        <f t="shared" si="73"/>
        <v>1.2500000000000001E-2</v>
      </c>
      <c r="P214" s="110">
        <f t="shared" si="73"/>
        <v>0.1</v>
      </c>
      <c r="Q214" s="110">
        <f t="shared" si="73"/>
        <v>2</v>
      </c>
      <c r="R214" s="110">
        <f t="shared" si="73"/>
        <v>0</v>
      </c>
      <c r="S214" s="110">
        <f t="shared" si="73"/>
        <v>17</v>
      </c>
      <c r="T214" s="110">
        <f t="shared" si="73"/>
        <v>23</v>
      </c>
      <c r="U214" s="110">
        <f t="shared" si="73"/>
        <v>5.7499999999999996E-2</v>
      </c>
      <c r="V214" s="110">
        <f t="shared" si="73"/>
        <v>160</v>
      </c>
      <c r="W214" s="110">
        <f t="shared" si="73"/>
        <v>30</v>
      </c>
      <c r="X214" s="110">
        <f t="shared" si="73"/>
        <v>6</v>
      </c>
      <c r="Y214" s="110">
        <f t="shared" si="73"/>
        <v>15</v>
      </c>
      <c r="Z214" s="110">
        <f t="shared" si="73"/>
        <v>0.4</v>
      </c>
      <c r="AA214" s="110">
        <f t="shared" si="73"/>
        <v>0.2</v>
      </c>
      <c r="AB214" s="110">
        <f t="shared" si="73"/>
        <v>1</v>
      </c>
    </row>
    <row r="215" spans="1:28" x14ac:dyDescent="0.25">
      <c r="B215" s="93">
        <v>80</v>
      </c>
      <c r="C215" s="93">
        <v>1</v>
      </c>
      <c r="D215" s="93">
        <v>80</v>
      </c>
      <c r="E215" s="108">
        <v>17.600000000000001</v>
      </c>
      <c r="F215" s="108">
        <v>0.48</v>
      </c>
      <c r="G215" s="108">
        <v>0.32</v>
      </c>
      <c r="H215" s="108">
        <v>0.08</v>
      </c>
      <c r="I215" s="108">
        <v>3.52</v>
      </c>
      <c r="J215" s="108">
        <v>3.36</v>
      </c>
      <c r="K215" s="108">
        <v>0</v>
      </c>
      <c r="L215" s="108">
        <v>1.84</v>
      </c>
      <c r="M215" s="108">
        <v>1027.2</v>
      </c>
      <c r="N215" s="108">
        <v>0.04</v>
      </c>
      <c r="O215" s="108">
        <v>0.01</v>
      </c>
      <c r="P215" s="108">
        <v>0.08</v>
      </c>
      <c r="Q215" s="108">
        <v>1.6</v>
      </c>
      <c r="R215" s="108">
        <v>0</v>
      </c>
      <c r="S215" s="108">
        <v>13.6</v>
      </c>
      <c r="T215" s="108">
        <v>18.399999999999999</v>
      </c>
      <c r="U215" s="108">
        <f>(T215/1000)*2.5</f>
        <v>4.5999999999999999E-2</v>
      </c>
      <c r="V215" s="108">
        <v>128</v>
      </c>
      <c r="W215" s="108">
        <v>24</v>
      </c>
      <c r="X215" s="108">
        <v>4.8</v>
      </c>
      <c r="Y215" s="108">
        <v>12</v>
      </c>
      <c r="Z215" s="108">
        <v>0.32</v>
      </c>
      <c r="AA215" s="108">
        <v>0.16</v>
      </c>
      <c r="AB215" s="108">
        <v>0.8</v>
      </c>
    </row>
    <row r="216" spans="1:28" x14ac:dyDescent="0.25">
      <c r="A216" s="113" t="s">
        <v>34</v>
      </c>
      <c r="B216" s="113">
        <v>668</v>
      </c>
      <c r="C216" s="113">
        <f t="shared" ref="C216:AB216" si="74">C211+C213+C215</f>
        <v>2</v>
      </c>
      <c r="D216" s="113">
        <f t="shared" si="74"/>
        <v>215</v>
      </c>
      <c r="E216" s="113">
        <f t="shared" si="74"/>
        <v>505.70000000000005</v>
      </c>
      <c r="F216" s="113">
        <f t="shared" si="74"/>
        <v>36.4</v>
      </c>
      <c r="G216" s="113">
        <f t="shared" si="74"/>
        <v>6.3999999999999995</v>
      </c>
      <c r="H216" s="113">
        <f t="shared" si="74"/>
        <v>1.08</v>
      </c>
      <c r="I216" s="113">
        <f t="shared" si="74"/>
        <v>80.78</v>
      </c>
      <c r="J216" s="113">
        <f t="shared" si="74"/>
        <v>16.22</v>
      </c>
      <c r="K216" s="113">
        <f t="shared" si="74"/>
        <v>7.13</v>
      </c>
      <c r="L216" s="113">
        <f t="shared" si="74"/>
        <v>13.75</v>
      </c>
      <c r="M216" s="113">
        <f t="shared" si="74"/>
        <v>1156.8</v>
      </c>
      <c r="N216" s="113">
        <f t="shared" si="74"/>
        <v>1.2800000000000002</v>
      </c>
      <c r="O216" s="113">
        <f t="shared" si="74"/>
        <v>0.92999999999999994</v>
      </c>
      <c r="P216" s="113">
        <f t="shared" si="74"/>
        <v>8.0299999999999994</v>
      </c>
      <c r="Q216" s="113">
        <f t="shared" si="74"/>
        <v>119.05</v>
      </c>
      <c r="R216" s="113">
        <f t="shared" si="74"/>
        <v>5.6</v>
      </c>
      <c r="S216" s="113">
        <f t="shared" si="74"/>
        <v>180.6</v>
      </c>
      <c r="T216" s="113">
        <f t="shared" si="74"/>
        <v>823.69999999999993</v>
      </c>
      <c r="U216" s="113">
        <f t="shared" si="74"/>
        <v>2.05925</v>
      </c>
      <c r="V216" s="113">
        <f t="shared" si="74"/>
        <v>1894</v>
      </c>
      <c r="W216" s="113">
        <f t="shared" si="74"/>
        <v>222.55</v>
      </c>
      <c r="X216" s="113">
        <f t="shared" si="74"/>
        <v>207.95</v>
      </c>
      <c r="Y216" s="113">
        <f t="shared" si="74"/>
        <v>655.95</v>
      </c>
      <c r="Z216" s="113">
        <f t="shared" si="74"/>
        <v>8.68</v>
      </c>
      <c r="AA216" s="113">
        <f t="shared" si="74"/>
        <v>5.42</v>
      </c>
      <c r="AB216" s="113">
        <f t="shared" si="74"/>
        <v>29.6</v>
      </c>
    </row>
    <row r="217" spans="1:28" x14ac:dyDescent="0.25">
      <c r="B217" s="89" t="s">
        <v>155</v>
      </c>
      <c r="C217" s="97"/>
      <c r="D217" s="97"/>
      <c r="E217" s="135"/>
      <c r="F217" s="135"/>
      <c r="G217" s="135"/>
      <c r="H217" s="135"/>
      <c r="I217" s="135"/>
      <c r="J217" s="135"/>
      <c r="K217" s="135"/>
      <c r="L217" s="135"/>
      <c r="M217" s="135"/>
      <c r="N217" s="135"/>
      <c r="O217" s="135"/>
      <c r="P217" s="135"/>
      <c r="Q217" s="135"/>
      <c r="R217" s="135"/>
      <c r="S217" s="135"/>
      <c r="T217" s="135"/>
      <c r="U217" s="135"/>
      <c r="V217" s="135"/>
      <c r="W217" s="135"/>
      <c r="X217" s="135"/>
      <c r="Y217" s="135"/>
      <c r="Z217" s="135"/>
      <c r="AA217" s="135"/>
      <c r="AB217" s="135"/>
    </row>
    <row r="218" spans="1:28" x14ac:dyDescent="0.25">
      <c r="B218" s="123" t="s">
        <v>182</v>
      </c>
      <c r="C218" s="104"/>
      <c r="D218" s="104"/>
      <c r="E218" s="110">
        <f>(E219/$B219)*100</f>
        <v>47</v>
      </c>
      <c r="F218" s="110">
        <f t="shared" ref="F218:AB218" si="75">(F219/$B219)*100</f>
        <v>0.4</v>
      </c>
      <c r="G218" s="110">
        <f t="shared" si="75"/>
        <v>0.1</v>
      </c>
      <c r="H218" s="110">
        <f t="shared" si="75"/>
        <v>0</v>
      </c>
      <c r="I218" s="110">
        <f t="shared" si="75"/>
        <v>11.8</v>
      </c>
      <c r="J218" s="110">
        <f t="shared" si="75"/>
        <v>11.8</v>
      </c>
      <c r="K218" s="110">
        <f>(K219/$B219)*100</f>
        <v>0</v>
      </c>
      <c r="L218" s="110">
        <f t="shared" si="75"/>
        <v>1.8000000000000003</v>
      </c>
      <c r="M218" s="110">
        <f t="shared" si="75"/>
        <v>3</v>
      </c>
      <c r="N218" s="110">
        <f t="shared" si="75"/>
        <v>0.03</v>
      </c>
      <c r="O218" s="110">
        <f t="shared" si="75"/>
        <v>0.02</v>
      </c>
      <c r="P218" s="110">
        <f t="shared" si="75"/>
        <v>0.1</v>
      </c>
      <c r="Q218" s="110">
        <f t="shared" si="75"/>
        <v>6</v>
      </c>
      <c r="R218" s="110">
        <f t="shared" si="75"/>
        <v>0</v>
      </c>
      <c r="S218" s="110">
        <f t="shared" si="75"/>
        <v>1</v>
      </c>
      <c r="T218" s="110">
        <f t="shared" si="75"/>
        <v>3</v>
      </c>
      <c r="U218" s="110">
        <f t="shared" si="75"/>
        <v>7.4999999999999997E-3</v>
      </c>
      <c r="V218" s="110">
        <f t="shared" si="75"/>
        <v>120</v>
      </c>
      <c r="W218" s="110">
        <f t="shared" si="75"/>
        <v>4</v>
      </c>
      <c r="X218" s="110">
        <f t="shared" si="75"/>
        <v>5</v>
      </c>
      <c r="Y218" s="110">
        <f t="shared" si="75"/>
        <v>11</v>
      </c>
      <c r="Z218" s="110">
        <f t="shared" si="75"/>
        <v>0.1</v>
      </c>
      <c r="AA218" s="110">
        <f t="shared" si="75"/>
        <v>0.1</v>
      </c>
      <c r="AB218" s="110">
        <f t="shared" si="75"/>
        <v>0</v>
      </c>
    </row>
    <row r="219" spans="1:28" x14ac:dyDescent="0.25">
      <c r="B219" s="120">
        <v>100</v>
      </c>
      <c r="C219" s="94">
        <v>1</v>
      </c>
      <c r="D219" s="94">
        <v>100</v>
      </c>
      <c r="E219" s="122">
        <v>47</v>
      </c>
      <c r="F219" s="122">
        <v>0.4</v>
      </c>
      <c r="G219" s="122">
        <v>0.1</v>
      </c>
      <c r="H219" s="122">
        <v>0</v>
      </c>
      <c r="I219" s="122">
        <v>11.8</v>
      </c>
      <c r="J219" s="122">
        <v>11.8</v>
      </c>
      <c r="K219" s="122">
        <v>0</v>
      </c>
      <c r="L219" s="122">
        <v>1.8</v>
      </c>
      <c r="M219" s="122">
        <v>3</v>
      </c>
      <c r="N219" s="122">
        <v>0.03</v>
      </c>
      <c r="O219" s="122">
        <v>0.02</v>
      </c>
      <c r="P219" s="122">
        <v>0.1</v>
      </c>
      <c r="Q219" s="122">
        <v>6</v>
      </c>
      <c r="R219" s="122">
        <v>0</v>
      </c>
      <c r="S219" s="122">
        <v>1</v>
      </c>
      <c r="T219" s="122">
        <v>3</v>
      </c>
      <c r="U219" s="122">
        <f>(T219/1000)*2.5</f>
        <v>7.4999999999999997E-3</v>
      </c>
      <c r="V219" s="122">
        <v>120</v>
      </c>
      <c r="W219" s="122">
        <v>4</v>
      </c>
      <c r="X219" s="122">
        <v>5</v>
      </c>
      <c r="Y219" s="122">
        <v>11</v>
      </c>
      <c r="Z219" s="122">
        <v>0.1</v>
      </c>
      <c r="AA219" s="122">
        <v>0.1</v>
      </c>
      <c r="AB219" s="122">
        <v>0</v>
      </c>
    </row>
    <row r="220" spans="1:28" x14ac:dyDescent="0.25">
      <c r="B220" s="123" t="s">
        <v>156</v>
      </c>
      <c r="C220" s="112"/>
      <c r="D220" s="104"/>
      <c r="E220" s="110">
        <f>(E221/$B221)*100</f>
        <v>36</v>
      </c>
      <c r="F220" s="110">
        <f t="shared" ref="F220:AB220" si="76">(F221/$B221)*100</f>
        <v>0.5</v>
      </c>
      <c r="G220" s="110">
        <f t="shared" si="76"/>
        <v>0.1</v>
      </c>
      <c r="H220" s="110">
        <f t="shared" si="76"/>
        <v>0</v>
      </c>
      <c r="I220" s="110">
        <f t="shared" si="76"/>
        <v>8.7999999999999989</v>
      </c>
      <c r="J220" s="110">
        <f t="shared" si="76"/>
        <v>8.7999999999999989</v>
      </c>
      <c r="K220" s="110">
        <f>(K221/$B221)*100</f>
        <v>8.7999999999999989</v>
      </c>
      <c r="L220" s="110">
        <f t="shared" si="76"/>
        <v>0.1</v>
      </c>
      <c r="M220" s="110">
        <f t="shared" si="76"/>
        <v>3</v>
      </c>
      <c r="N220" s="110">
        <f t="shared" si="76"/>
        <v>7.9999999999999988E-2</v>
      </c>
      <c r="O220" s="110">
        <f t="shared" si="76"/>
        <v>1.9999999999999997E-2</v>
      </c>
      <c r="P220" s="110">
        <f t="shared" si="76"/>
        <v>0.2</v>
      </c>
      <c r="Q220" s="110">
        <f t="shared" si="76"/>
        <v>39</v>
      </c>
      <c r="R220" s="110">
        <f t="shared" si="76"/>
        <v>0</v>
      </c>
      <c r="S220" s="110">
        <f t="shared" si="76"/>
        <v>18</v>
      </c>
      <c r="T220" s="110">
        <f t="shared" si="76"/>
        <v>10</v>
      </c>
      <c r="U220" s="110">
        <f t="shared" si="76"/>
        <v>2.5000000000000001E-2</v>
      </c>
      <c r="V220" s="110">
        <f t="shared" si="76"/>
        <v>150</v>
      </c>
      <c r="W220" s="110">
        <f t="shared" si="76"/>
        <v>10</v>
      </c>
      <c r="X220" s="110">
        <f t="shared" si="76"/>
        <v>8</v>
      </c>
      <c r="Y220" s="110">
        <f t="shared" si="76"/>
        <v>13</v>
      </c>
      <c r="Z220" s="110">
        <f t="shared" si="76"/>
        <v>0.2</v>
      </c>
      <c r="AA220" s="110">
        <f t="shared" si="76"/>
        <v>0</v>
      </c>
      <c r="AB220" s="110">
        <f t="shared" si="76"/>
        <v>1</v>
      </c>
    </row>
    <row r="221" spans="1:28" x14ac:dyDescent="0.25">
      <c r="B221" s="120">
        <v>150</v>
      </c>
      <c r="C221" s="96">
        <v>1</v>
      </c>
      <c r="D221" s="94">
        <v>80</v>
      </c>
      <c r="E221" s="137">
        <v>54</v>
      </c>
      <c r="F221" s="137">
        <v>0.75</v>
      </c>
      <c r="G221" s="137">
        <v>0.15</v>
      </c>
      <c r="H221" s="137">
        <v>0</v>
      </c>
      <c r="I221" s="137">
        <v>13.2</v>
      </c>
      <c r="J221" s="137">
        <v>13.2</v>
      </c>
      <c r="K221" s="137">
        <v>13.2</v>
      </c>
      <c r="L221" s="137">
        <v>0.15</v>
      </c>
      <c r="M221" s="137">
        <v>4.5</v>
      </c>
      <c r="N221" s="137">
        <v>0.12</v>
      </c>
      <c r="O221" s="137">
        <v>0.03</v>
      </c>
      <c r="P221" s="137">
        <v>0.3</v>
      </c>
      <c r="Q221" s="137">
        <v>58.5</v>
      </c>
      <c r="R221" s="137">
        <v>0</v>
      </c>
      <c r="S221" s="137">
        <v>27</v>
      </c>
      <c r="T221" s="137">
        <v>15</v>
      </c>
      <c r="U221" s="137">
        <f>(T221/1000)*2.5</f>
        <v>3.7499999999999999E-2</v>
      </c>
      <c r="V221" s="137">
        <v>225</v>
      </c>
      <c r="W221" s="137">
        <v>15</v>
      </c>
      <c r="X221" s="137">
        <v>12</v>
      </c>
      <c r="Y221" s="137">
        <v>19.5</v>
      </c>
      <c r="Z221" s="137">
        <v>0.3</v>
      </c>
      <c r="AA221" s="137">
        <v>0</v>
      </c>
      <c r="AB221" s="137">
        <v>1.5</v>
      </c>
    </row>
    <row r="222" spans="1:28" x14ac:dyDescent="0.25">
      <c r="B222" s="123" t="s">
        <v>172</v>
      </c>
      <c r="C222" s="112"/>
      <c r="D222" s="104"/>
      <c r="E222" s="110">
        <f>(E223/$B223)*100</f>
        <v>493</v>
      </c>
      <c r="F222" s="110">
        <f t="shared" ref="F222:AB222" si="77">(F223/$B223)*100</f>
        <v>6.8000000000000007</v>
      </c>
      <c r="G222" s="110">
        <f t="shared" si="77"/>
        <v>24.111111111111111</v>
      </c>
      <c r="H222" s="110">
        <f t="shared" si="77"/>
        <v>12.222222222222221</v>
      </c>
      <c r="I222" s="110">
        <f t="shared" si="77"/>
        <v>66.511111111111106</v>
      </c>
      <c r="J222" s="110">
        <f t="shared" si="77"/>
        <v>28.511111111111109</v>
      </c>
      <c r="K222" s="110">
        <f>(K223/$B223)*100</f>
        <v>28.511111111111109</v>
      </c>
      <c r="L222" s="110">
        <f t="shared" si="77"/>
        <v>2.1999999999999997</v>
      </c>
      <c r="M222" s="110">
        <f t="shared" si="77"/>
        <v>0</v>
      </c>
      <c r="N222" s="110">
        <f t="shared" si="77"/>
        <v>8.8888888888888892E-2</v>
      </c>
      <c r="O222" s="110">
        <f t="shared" si="77"/>
        <v>0.1111111111111111</v>
      </c>
      <c r="P222" s="110">
        <f t="shared" si="77"/>
        <v>1.3111111111111109</v>
      </c>
      <c r="Q222" s="110">
        <f t="shared" si="77"/>
        <v>0</v>
      </c>
      <c r="R222" s="110">
        <f t="shared" si="77"/>
        <v>0</v>
      </c>
      <c r="S222" s="110">
        <f t="shared" si="77"/>
        <v>0</v>
      </c>
      <c r="T222" s="110">
        <f t="shared" si="77"/>
        <v>450</v>
      </c>
      <c r="U222" s="110">
        <f t="shared" si="77"/>
        <v>1.1250000000000002</v>
      </c>
      <c r="V222" s="110">
        <f t="shared" si="77"/>
        <v>210</v>
      </c>
      <c r="W222" s="110">
        <f t="shared" si="77"/>
        <v>84</v>
      </c>
      <c r="X222" s="110">
        <f t="shared" si="77"/>
        <v>41</v>
      </c>
      <c r="Y222" s="110">
        <f t="shared" si="77"/>
        <v>130</v>
      </c>
      <c r="Z222" s="110">
        <f t="shared" si="77"/>
        <v>2.1111111111111112</v>
      </c>
      <c r="AA222" s="110">
        <f t="shared" si="77"/>
        <v>1</v>
      </c>
      <c r="AB222" s="110">
        <f t="shared" si="77"/>
        <v>0</v>
      </c>
    </row>
    <row r="223" spans="1:28" x14ac:dyDescent="0.25">
      <c r="B223" s="94">
        <v>45</v>
      </c>
      <c r="C223" s="96"/>
      <c r="D223" s="94"/>
      <c r="E223" s="109">
        <v>221.85</v>
      </c>
      <c r="F223" s="109">
        <v>3.06</v>
      </c>
      <c r="G223" s="109">
        <v>10.85</v>
      </c>
      <c r="H223" s="109">
        <v>5.5</v>
      </c>
      <c r="I223" s="109">
        <v>29.93</v>
      </c>
      <c r="J223" s="109">
        <v>12.83</v>
      </c>
      <c r="K223" s="109">
        <v>12.83</v>
      </c>
      <c r="L223" s="109">
        <v>0.99</v>
      </c>
      <c r="M223" s="109">
        <v>0</v>
      </c>
      <c r="N223" s="109">
        <v>0.04</v>
      </c>
      <c r="O223" s="109">
        <v>0.05</v>
      </c>
      <c r="P223" s="109">
        <v>0.59</v>
      </c>
      <c r="Q223" s="109">
        <v>0</v>
      </c>
      <c r="R223" s="109">
        <v>0</v>
      </c>
      <c r="S223" s="109">
        <v>0</v>
      </c>
      <c r="T223" s="109">
        <v>202.5</v>
      </c>
      <c r="U223" s="109">
        <f>(T223/1000)*2.5</f>
        <v>0.50625000000000009</v>
      </c>
      <c r="V223" s="109">
        <v>94.5</v>
      </c>
      <c r="W223" s="109">
        <v>37.799999999999997</v>
      </c>
      <c r="X223" s="109">
        <v>18.45</v>
      </c>
      <c r="Y223" s="109">
        <v>58.5</v>
      </c>
      <c r="Z223" s="109">
        <v>0.95</v>
      </c>
      <c r="AA223" s="109">
        <v>0.45</v>
      </c>
      <c r="AB223" s="109">
        <v>0</v>
      </c>
    </row>
    <row r="224" spans="1:28" x14ac:dyDescent="0.25">
      <c r="B224" s="104" t="s">
        <v>158</v>
      </c>
      <c r="C224" s="112"/>
      <c r="D224" s="104"/>
      <c r="E224" s="110">
        <v>0</v>
      </c>
      <c r="F224" s="110">
        <v>0</v>
      </c>
      <c r="G224" s="110">
        <v>0</v>
      </c>
      <c r="H224" s="110">
        <v>0</v>
      </c>
      <c r="I224" s="110">
        <v>0</v>
      </c>
      <c r="J224" s="110">
        <v>0</v>
      </c>
      <c r="K224" s="110">
        <f>(K225/$B225)*100</f>
        <v>0</v>
      </c>
      <c r="L224" s="110">
        <v>0</v>
      </c>
      <c r="M224" s="110">
        <v>0</v>
      </c>
      <c r="N224" s="110">
        <v>0</v>
      </c>
      <c r="O224" s="110">
        <v>0</v>
      </c>
      <c r="P224" s="110">
        <v>0</v>
      </c>
      <c r="Q224" s="110">
        <v>0</v>
      </c>
      <c r="R224" s="110">
        <v>0</v>
      </c>
      <c r="S224" s="110">
        <v>5</v>
      </c>
      <c r="T224" s="110">
        <v>0</v>
      </c>
      <c r="U224" s="110">
        <v>0</v>
      </c>
      <c r="V224" s="110">
        <v>35</v>
      </c>
      <c r="W224" s="110">
        <v>0</v>
      </c>
      <c r="X224" s="110">
        <v>2</v>
      </c>
      <c r="Y224" s="110">
        <v>3</v>
      </c>
      <c r="Z224" s="110">
        <v>0</v>
      </c>
      <c r="AA224" s="110">
        <v>0</v>
      </c>
      <c r="AB224" s="110">
        <v>0</v>
      </c>
    </row>
    <row r="225" spans="1:28" x14ac:dyDescent="0.25">
      <c r="B225" s="94">
        <v>330</v>
      </c>
      <c r="C225" s="96"/>
      <c r="D225" s="94"/>
      <c r="E225" s="122">
        <v>0</v>
      </c>
      <c r="F225" s="122">
        <v>0</v>
      </c>
      <c r="G225" s="122">
        <v>0</v>
      </c>
      <c r="H225" s="122">
        <v>0</v>
      </c>
      <c r="I225" s="122">
        <v>0</v>
      </c>
      <c r="J225" s="122">
        <v>0</v>
      </c>
      <c r="K225" s="122">
        <v>0</v>
      </c>
      <c r="L225" s="122">
        <v>0</v>
      </c>
      <c r="M225" s="122">
        <v>0</v>
      </c>
      <c r="N225" s="122">
        <v>0</v>
      </c>
      <c r="O225" s="122">
        <v>0</v>
      </c>
      <c r="P225" s="122">
        <v>0</v>
      </c>
      <c r="Q225" s="122">
        <v>0</v>
      </c>
      <c r="R225" s="122">
        <v>0</v>
      </c>
      <c r="S225" s="122">
        <v>16.5</v>
      </c>
      <c r="T225" s="122">
        <v>0</v>
      </c>
      <c r="U225" s="122">
        <v>0</v>
      </c>
      <c r="V225" s="122">
        <v>115.5</v>
      </c>
      <c r="W225" s="122">
        <v>0</v>
      </c>
      <c r="X225" s="122">
        <v>6.6</v>
      </c>
      <c r="Y225" s="122">
        <v>9.9</v>
      </c>
      <c r="Z225" s="122">
        <v>0</v>
      </c>
      <c r="AA225" s="122">
        <v>0</v>
      </c>
      <c r="AB225" s="122">
        <v>0</v>
      </c>
    </row>
    <row r="226" spans="1:28" x14ac:dyDescent="0.25">
      <c r="B226" s="104" t="s">
        <v>159</v>
      </c>
      <c r="C226" s="112"/>
      <c r="D226" s="104"/>
      <c r="E226" s="110">
        <v>100</v>
      </c>
      <c r="F226" s="110">
        <v>14.6</v>
      </c>
      <c r="G226" s="110">
        <v>0</v>
      </c>
      <c r="H226" s="110">
        <v>0</v>
      </c>
      <c r="I226" s="110">
        <v>11</v>
      </c>
      <c r="J226" s="110">
        <v>0</v>
      </c>
      <c r="K226" s="110">
        <f>(K227/$B227)*100</f>
        <v>0</v>
      </c>
      <c r="L226" s="110">
        <v>0</v>
      </c>
      <c r="M226" s="110">
        <v>0</v>
      </c>
      <c r="N226" s="110">
        <v>0.04</v>
      </c>
      <c r="O226" s="110">
        <v>0.21</v>
      </c>
      <c r="P226" s="110">
        <v>24.8</v>
      </c>
      <c r="Q226" s="110">
        <v>0</v>
      </c>
      <c r="R226" s="110">
        <v>0</v>
      </c>
      <c r="S226" s="110">
        <v>11</v>
      </c>
      <c r="T226" s="110">
        <v>81</v>
      </c>
      <c r="U226" s="110">
        <v>0.20250000000000001</v>
      </c>
      <c r="V226" s="110">
        <v>3780</v>
      </c>
      <c r="W226" s="110">
        <v>140</v>
      </c>
      <c r="X226" s="110">
        <v>330</v>
      </c>
      <c r="Y226" s="110">
        <v>310</v>
      </c>
      <c r="Z226" s="110">
        <v>4.5999999999999996</v>
      </c>
      <c r="AA226" s="110">
        <v>1.1000000000000001</v>
      </c>
      <c r="AB226" s="110">
        <v>9</v>
      </c>
    </row>
    <row r="227" spans="1:28" x14ac:dyDescent="0.25">
      <c r="B227" s="94">
        <v>6</v>
      </c>
      <c r="C227" s="96"/>
      <c r="D227" s="94"/>
      <c r="E227" s="122">
        <v>6</v>
      </c>
      <c r="F227" s="122">
        <v>0.87599999999999989</v>
      </c>
      <c r="G227" s="122">
        <v>0</v>
      </c>
      <c r="H227" s="122">
        <v>0</v>
      </c>
      <c r="I227" s="122">
        <v>0.66</v>
      </c>
      <c r="J227" s="122">
        <v>0</v>
      </c>
      <c r="K227" s="122">
        <v>0</v>
      </c>
      <c r="L227" s="122">
        <v>0</v>
      </c>
      <c r="M227" s="122">
        <v>0</v>
      </c>
      <c r="N227" s="122">
        <v>2.3999999999999998E-3</v>
      </c>
      <c r="O227" s="122">
        <v>1.26E-2</v>
      </c>
      <c r="P227" s="122">
        <v>1.4880000000000002</v>
      </c>
      <c r="Q227" s="122">
        <v>0</v>
      </c>
      <c r="R227" s="122">
        <v>0</v>
      </c>
      <c r="S227" s="122">
        <v>0.66</v>
      </c>
      <c r="T227" s="122">
        <v>4.8600000000000003</v>
      </c>
      <c r="U227" s="122">
        <v>1.2150000000000001E-2</v>
      </c>
      <c r="V227" s="122">
        <v>226.8</v>
      </c>
      <c r="W227" s="122">
        <v>8.4</v>
      </c>
      <c r="X227" s="122">
        <v>19.8</v>
      </c>
      <c r="Y227" s="122">
        <v>18.600000000000001</v>
      </c>
      <c r="Z227" s="122">
        <v>0.27599999999999997</v>
      </c>
      <c r="AA227" s="122">
        <v>6.6000000000000003E-2</v>
      </c>
      <c r="AB227" s="122">
        <v>0.54</v>
      </c>
    </row>
    <row r="228" spans="1:28" x14ac:dyDescent="0.25">
      <c r="B228" s="104" t="s">
        <v>160</v>
      </c>
      <c r="C228" s="112"/>
      <c r="D228" s="104"/>
      <c r="E228" s="110">
        <v>45</v>
      </c>
      <c r="F228" s="110">
        <v>3.4</v>
      </c>
      <c r="G228" s="110">
        <v>1.6</v>
      </c>
      <c r="H228" s="110">
        <v>1.01</v>
      </c>
      <c r="I228" s="110">
        <v>4.5999999999999996</v>
      </c>
      <c r="J228" s="110">
        <v>4.7200000000000006</v>
      </c>
      <c r="K228" s="110">
        <f>(K229/$B229)*100</f>
        <v>0</v>
      </c>
      <c r="L228" s="110">
        <v>0</v>
      </c>
      <c r="M228" s="110">
        <v>23</v>
      </c>
      <c r="N228" s="110">
        <v>0.03</v>
      </c>
      <c r="O228" s="110">
        <v>0.25</v>
      </c>
      <c r="P228" s="110">
        <v>0.1</v>
      </c>
      <c r="Q228" s="110">
        <v>2</v>
      </c>
      <c r="R228" s="110">
        <v>0.9</v>
      </c>
      <c r="S228" s="110">
        <v>12</v>
      </c>
      <c r="T228" s="110">
        <v>41</v>
      </c>
      <c r="U228" s="110">
        <v>0.10249999999999999</v>
      </c>
      <c r="V228" s="110">
        <v>157</v>
      </c>
      <c r="W228" s="110">
        <v>120</v>
      </c>
      <c r="X228" s="110">
        <v>10</v>
      </c>
      <c r="Y228" s="110">
        <v>96</v>
      </c>
      <c r="Z228" s="110">
        <v>0</v>
      </c>
      <c r="AA228" s="110">
        <v>0.4</v>
      </c>
      <c r="AB228" s="110">
        <v>1</v>
      </c>
    </row>
    <row r="229" spans="1:28" x14ac:dyDescent="0.25">
      <c r="B229" s="94">
        <v>125</v>
      </c>
      <c r="C229" s="96"/>
      <c r="D229" s="94"/>
      <c r="E229" s="122">
        <v>56.25</v>
      </c>
      <c r="F229" s="122">
        <v>4.25</v>
      </c>
      <c r="G229" s="122">
        <v>2</v>
      </c>
      <c r="H229" s="122">
        <v>1.2625</v>
      </c>
      <c r="I229" s="122">
        <v>5.75</v>
      </c>
      <c r="J229" s="122">
        <v>5.9</v>
      </c>
      <c r="K229" s="122">
        <v>0</v>
      </c>
      <c r="L229" s="122">
        <v>0</v>
      </c>
      <c r="M229" s="122">
        <v>28.75</v>
      </c>
      <c r="N229" s="122">
        <v>3.7499999999999999E-2</v>
      </c>
      <c r="O229" s="122">
        <v>0.3125</v>
      </c>
      <c r="P229" s="122">
        <v>0.125</v>
      </c>
      <c r="Q229" s="122">
        <v>2.5</v>
      </c>
      <c r="R229" s="122">
        <v>1.125</v>
      </c>
      <c r="S229" s="122">
        <v>15</v>
      </c>
      <c r="T229" s="122">
        <v>51.25</v>
      </c>
      <c r="U229" s="122">
        <v>0.12812499999999999</v>
      </c>
      <c r="V229" s="122">
        <v>196.25</v>
      </c>
      <c r="W229" s="122">
        <v>150</v>
      </c>
      <c r="X229" s="122">
        <v>12.5</v>
      </c>
      <c r="Y229" s="122">
        <v>120</v>
      </c>
      <c r="Z229" s="122">
        <v>0</v>
      </c>
      <c r="AA229" s="122">
        <v>0.5</v>
      </c>
      <c r="AB229" s="122">
        <v>1.25</v>
      </c>
    </row>
    <row r="230" spans="1:28" x14ac:dyDescent="0.25">
      <c r="A230" s="113" t="s">
        <v>34</v>
      </c>
      <c r="B230" s="114">
        <f>B219+B221+B223+B225+B227+B229</f>
        <v>756</v>
      </c>
      <c r="C230" s="114">
        <f t="shared" ref="C230:AB230" si="78">C219+C221+C223+C225+C227+C229</f>
        <v>2</v>
      </c>
      <c r="D230" s="114">
        <f t="shared" si="78"/>
        <v>180</v>
      </c>
      <c r="E230" s="114">
        <f t="shared" si="78"/>
        <v>385.1</v>
      </c>
      <c r="F230" s="114">
        <f t="shared" si="78"/>
        <v>9.3360000000000003</v>
      </c>
      <c r="G230" s="114">
        <f t="shared" si="78"/>
        <v>13.1</v>
      </c>
      <c r="H230" s="114">
        <f t="shared" si="78"/>
        <v>6.7625000000000002</v>
      </c>
      <c r="I230" s="114">
        <f t="shared" si="78"/>
        <v>61.339999999999996</v>
      </c>
      <c r="J230" s="114">
        <f t="shared" si="78"/>
        <v>43.73</v>
      </c>
      <c r="K230" s="114">
        <f t="shared" si="78"/>
        <v>26.03</v>
      </c>
      <c r="L230" s="114">
        <f t="shared" si="78"/>
        <v>2.94</v>
      </c>
      <c r="M230" s="114">
        <f t="shared" si="78"/>
        <v>36.25</v>
      </c>
      <c r="N230" s="114">
        <f t="shared" si="78"/>
        <v>0.22990000000000002</v>
      </c>
      <c r="O230" s="114">
        <f t="shared" si="78"/>
        <v>0.42510000000000003</v>
      </c>
      <c r="P230" s="114">
        <f t="shared" si="78"/>
        <v>2.6030000000000002</v>
      </c>
      <c r="Q230" s="114">
        <f t="shared" si="78"/>
        <v>67</v>
      </c>
      <c r="R230" s="114">
        <f t="shared" si="78"/>
        <v>1.125</v>
      </c>
      <c r="S230" s="114">
        <f t="shared" si="78"/>
        <v>60.16</v>
      </c>
      <c r="T230" s="114">
        <f t="shared" si="78"/>
        <v>276.61</v>
      </c>
      <c r="U230" s="114">
        <f t="shared" si="78"/>
        <v>0.69152500000000017</v>
      </c>
      <c r="V230" s="114">
        <f t="shared" si="78"/>
        <v>978.05</v>
      </c>
      <c r="W230" s="114">
        <f t="shared" si="78"/>
        <v>215.2</v>
      </c>
      <c r="X230" s="114">
        <f t="shared" si="78"/>
        <v>74.350000000000009</v>
      </c>
      <c r="Y230" s="114">
        <f t="shared" si="78"/>
        <v>237.5</v>
      </c>
      <c r="Z230" s="114">
        <f t="shared" si="78"/>
        <v>1.6260000000000001</v>
      </c>
      <c r="AA230" s="114">
        <f t="shared" si="78"/>
        <v>1.1160000000000001</v>
      </c>
      <c r="AB230" s="114">
        <f t="shared" si="78"/>
        <v>3.29</v>
      </c>
    </row>
    <row r="231" spans="1:28" x14ac:dyDescent="0.25">
      <c r="B231" s="95"/>
      <c r="C231" s="97"/>
      <c r="D231" s="97"/>
      <c r="E231" s="135"/>
      <c r="F231" s="135"/>
      <c r="G231" s="135"/>
      <c r="H231" s="135"/>
      <c r="I231" s="135"/>
      <c r="J231" s="135"/>
      <c r="K231" s="135"/>
      <c r="L231" s="135"/>
      <c r="M231" s="135"/>
      <c r="N231" s="135"/>
      <c r="O231" s="135"/>
      <c r="P231" s="135"/>
      <c r="Q231" s="135"/>
      <c r="R231" s="135"/>
      <c r="S231" s="135"/>
      <c r="T231" s="135"/>
      <c r="U231" s="135"/>
      <c r="V231" s="135"/>
      <c r="W231" s="135"/>
      <c r="X231" s="135"/>
      <c r="Y231" s="135"/>
      <c r="Z231" s="135"/>
      <c r="AA231" s="135"/>
      <c r="AB231" s="135"/>
    </row>
    <row r="232" spans="1:28" x14ac:dyDescent="0.25">
      <c r="A232" s="115" t="s">
        <v>161</v>
      </c>
      <c r="B232" s="116">
        <f>SUM(B230,B216,B208,B204)</f>
        <v>2122</v>
      </c>
      <c r="C232" s="116">
        <f t="shared" ref="C232:AB232" si="79">SUM(C230,C216,C208,C204)</f>
        <v>5.75</v>
      </c>
      <c r="D232" s="116">
        <f t="shared" si="79"/>
        <v>555</v>
      </c>
      <c r="E232" s="116">
        <f t="shared" si="79"/>
        <v>2101.38</v>
      </c>
      <c r="F232" s="116">
        <f t="shared" si="79"/>
        <v>84.755999999999986</v>
      </c>
      <c r="G232" s="116">
        <f t="shared" si="79"/>
        <v>65.3</v>
      </c>
      <c r="H232" s="116">
        <f t="shared" si="79"/>
        <v>16.912500000000001</v>
      </c>
      <c r="I232" s="116">
        <f t="shared" si="79"/>
        <v>313.89999999999998</v>
      </c>
      <c r="J232" s="116">
        <f t="shared" si="79"/>
        <v>94.259999999999991</v>
      </c>
      <c r="K232" s="116">
        <f t="shared" si="79"/>
        <v>34.36</v>
      </c>
      <c r="L232" s="116">
        <f t="shared" si="79"/>
        <v>32.69</v>
      </c>
      <c r="M232" s="116">
        <f t="shared" si="79"/>
        <v>1259.6399999999999</v>
      </c>
      <c r="N232" s="116">
        <f t="shared" si="79"/>
        <v>3.1199000000000003</v>
      </c>
      <c r="O232" s="116">
        <f t="shared" si="79"/>
        <v>2.4051</v>
      </c>
      <c r="P232" s="116">
        <f t="shared" si="79"/>
        <v>30.972999999999999</v>
      </c>
      <c r="Q232" s="116">
        <f t="shared" si="79"/>
        <v>231.85000000000002</v>
      </c>
      <c r="R232" s="116">
        <f t="shared" si="79"/>
        <v>10.315000000000001</v>
      </c>
      <c r="S232" s="116">
        <f t="shared" si="79"/>
        <v>484.28000000000003</v>
      </c>
      <c r="T232" s="116">
        <f t="shared" si="79"/>
        <v>2145.41</v>
      </c>
      <c r="U232" s="116">
        <f t="shared" si="79"/>
        <v>5.3635249999999992</v>
      </c>
      <c r="V232" s="116">
        <f t="shared" si="79"/>
        <v>5337.63</v>
      </c>
      <c r="W232" s="116">
        <f t="shared" si="79"/>
        <v>706.99</v>
      </c>
      <c r="X232" s="116">
        <f t="shared" si="79"/>
        <v>535.58000000000004</v>
      </c>
      <c r="Y232" s="116">
        <f t="shared" si="79"/>
        <v>1597.06</v>
      </c>
      <c r="Z232" s="116">
        <f t="shared" si="79"/>
        <v>20.005999999999997</v>
      </c>
      <c r="AA232" s="116">
        <f t="shared" si="79"/>
        <v>11.045999999999999</v>
      </c>
      <c r="AB232" s="116">
        <f t="shared" si="79"/>
        <v>83.59</v>
      </c>
    </row>
    <row r="233" spans="1:28" x14ac:dyDescent="0.25">
      <c r="E233" s="136"/>
      <c r="F233" s="136"/>
      <c r="G233" s="136"/>
      <c r="H233" s="136"/>
      <c r="I233" s="136"/>
      <c r="J233" s="136"/>
      <c r="K233" s="136"/>
      <c r="L233" s="136"/>
      <c r="M233" s="136"/>
      <c r="N233" s="136"/>
      <c r="O233" s="136"/>
      <c r="P233" s="136"/>
      <c r="Q233" s="136"/>
      <c r="R233" s="136"/>
      <c r="S233" s="136"/>
      <c r="T233" s="136"/>
      <c r="U233" s="136"/>
      <c r="V233" s="136"/>
      <c r="W233" s="136"/>
      <c r="X233" s="136"/>
      <c r="Y233" s="136"/>
      <c r="Z233" s="136"/>
      <c r="AA233" s="136"/>
      <c r="AB233" s="136"/>
    </row>
    <row r="234" spans="1:28" x14ac:dyDescent="0.25">
      <c r="A234" s="101" t="s">
        <v>118</v>
      </c>
      <c r="B234" s="10" t="s">
        <v>119</v>
      </c>
      <c r="C234" s="10"/>
      <c r="D234" s="10"/>
      <c r="E234" s="12"/>
      <c r="F234" s="12"/>
      <c r="G234" s="12"/>
      <c r="H234" s="12"/>
      <c r="I234" s="12"/>
      <c r="J234" s="12"/>
      <c r="K234" s="12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</row>
    <row r="235" spans="1:28" x14ac:dyDescent="0.25">
      <c r="B235" s="89" t="s">
        <v>27</v>
      </c>
      <c r="E235" s="136"/>
      <c r="F235" s="136"/>
      <c r="G235" s="136"/>
      <c r="H235" s="136"/>
      <c r="I235" s="136"/>
      <c r="J235" s="136"/>
      <c r="K235" s="136"/>
      <c r="L235" s="136"/>
      <c r="M235" s="136"/>
      <c r="N235" s="136"/>
      <c r="O235" s="136"/>
      <c r="P235" s="136"/>
      <c r="Q235" s="136"/>
      <c r="R235" s="136"/>
      <c r="S235" s="136"/>
      <c r="T235" s="136"/>
      <c r="U235" s="136"/>
      <c r="V235" s="136"/>
      <c r="W235" s="136"/>
      <c r="X235" s="136"/>
      <c r="Y235" s="136"/>
      <c r="Z235" s="136"/>
      <c r="AA235" s="136"/>
      <c r="AB235" s="136"/>
    </row>
    <row r="236" spans="1:28" x14ac:dyDescent="0.25">
      <c r="A236" s="103"/>
      <c r="B236" s="104" t="s">
        <v>196</v>
      </c>
      <c r="C236" s="110"/>
      <c r="D236" s="110"/>
      <c r="E236" s="110">
        <f>(E237/$B237)*100</f>
        <v>254.99999999999997</v>
      </c>
      <c r="F236" s="110">
        <f t="shared" ref="F236:AB244" si="80">(F237/$B237)*100</f>
        <v>11.200000000000001</v>
      </c>
      <c r="G236" s="110">
        <f t="shared" si="80"/>
        <v>2.9</v>
      </c>
      <c r="H236" s="110">
        <f t="shared" si="80"/>
        <v>0.53749999999999998</v>
      </c>
      <c r="I236" s="110">
        <f t="shared" si="80"/>
        <v>49.2</v>
      </c>
      <c r="J236" s="110">
        <f t="shared" si="80"/>
        <v>3.2</v>
      </c>
      <c r="K236" s="110">
        <f>(K237/$B237)*100</f>
        <v>0</v>
      </c>
      <c r="L236" s="110">
        <f t="shared" si="80"/>
        <v>5.8999999999999995</v>
      </c>
      <c r="M236" s="110">
        <f t="shared" si="80"/>
        <v>0</v>
      </c>
      <c r="N236" s="110">
        <f t="shared" si="80"/>
        <v>0.25</v>
      </c>
      <c r="O236" s="110">
        <f t="shared" si="80"/>
        <v>6.25E-2</v>
      </c>
      <c r="P236" s="110">
        <f t="shared" si="80"/>
        <v>4.5</v>
      </c>
      <c r="Q236" s="110">
        <f t="shared" si="80"/>
        <v>0</v>
      </c>
      <c r="R236" s="110">
        <f t="shared" si="80"/>
        <v>0.70000000000000007</v>
      </c>
      <c r="S236" s="110">
        <f t="shared" si="80"/>
        <v>46</v>
      </c>
      <c r="T236" s="110">
        <f t="shared" si="80"/>
        <v>520</v>
      </c>
      <c r="U236" s="110">
        <f t="shared" si="80"/>
        <v>1.3</v>
      </c>
      <c r="V236" s="110">
        <f t="shared" si="80"/>
        <v>296</v>
      </c>
      <c r="W236" s="110">
        <f t="shared" si="80"/>
        <v>124</v>
      </c>
      <c r="X236" s="110">
        <f t="shared" si="80"/>
        <v>77</v>
      </c>
      <c r="Y236" s="110">
        <f t="shared" si="80"/>
        <v>237</v>
      </c>
      <c r="Z236" s="110">
        <f t="shared" si="80"/>
        <v>2.8125</v>
      </c>
      <c r="AA236" s="110">
        <f t="shared" si="80"/>
        <v>1.9</v>
      </c>
      <c r="AB236" s="110">
        <f t="shared" si="80"/>
        <v>11.000000000000002</v>
      </c>
    </row>
    <row r="237" spans="1:28" x14ac:dyDescent="0.25">
      <c r="B237" s="90">
        <v>80</v>
      </c>
      <c r="C237" s="99"/>
      <c r="D237" s="98"/>
      <c r="E237" s="98">
        <v>204</v>
      </c>
      <c r="F237" s="98">
        <v>8.9600000000000009</v>
      </c>
      <c r="G237" s="98">
        <v>2.3199999999999998</v>
      </c>
      <c r="H237" s="98">
        <v>0.43</v>
      </c>
      <c r="I237" s="98">
        <v>39.36</v>
      </c>
      <c r="J237" s="98">
        <v>2.56</v>
      </c>
      <c r="K237" s="98">
        <v>0</v>
      </c>
      <c r="L237" s="98">
        <v>4.72</v>
      </c>
      <c r="M237" s="98">
        <v>0</v>
      </c>
      <c r="N237" s="98">
        <v>0.2</v>
      </c>
      <c r="O237" s="98">
        <v>0.05</v>
      </c>
      <c r="P237" s="98">
        <v>3.6</v>
      </c>
      <c r="Q237" s="98">
        <v>0</v>
      </c>
      <c r="R237" s="98">
        <v>0.56000000000000005</v>
      </c>
      <c r="S237" s="98">
        <v>36.799999999999997</v>
      </c>
      <c r="T237" s="98">
        <v>416</v>
      </c>
      <c r="U237" s="98">
        <f>(T237/1000)*2.5</f>
        <v>1.04</v>
      </c>
      <c r="V237" s="98">
        <v>236.8</v>
      </c>
      <c r="W237" s="98">
        <v>99.2</v>
      </c>
      <c r="X237" s="98">
        <v>61.6</v>
      </c>
      <c r="Y237" s="98">
        <v>189.6</v>
      </c>
      <c r="Z237" s="98">
        <v>2.25</v>
      </c>
      <c r="AA237" s="98">
        <v>1.52</v>
      </c>
      <c r="AB237" s="98">
        <v>8.8000000000000007</v>
      </c>
    </row>
    <row r="238" spans="1:28" x14ac:dyDescent="0.25">
      <c r="B238" s="104" t="s">
        <v>148</v>
      </c>
      <c r="C238" s="110"/>
      <c r="D238" s="110"/>
      <c r="E238" s="110">
        <f>(E239/$B239)*100</f>
        <v>622.00000000000011</v>
      </c>
      <c r="F238" s="110">
        <f t="shared" si="80"/>
        <v>0.5</v>
      </c>
      <c r="G238" s="110">
        <f t="shared" si="80"/>
        <v>68.5</v>
      </c>
      <c r="H238" s="110">
        <f t="shared" si="80"/>
        <v>16.25</v>
      </c>
      <c r="I238" s="110">
        <f t="shared" si="80"/>
        <v>0.8</v>
      </c>
      <c r="J238" s="110">
        <f t="shared" si="80"/>
        <v>0.8</v>
      </c>
      <c r="K238" s="110">
        <f>(K239/$B239)*100</f>
        <v>0</v>
      </c>
      <c r="L238" s="110">
        <f t="shared" si="80"/>
        <v>0</v>
      </c>
      <c r="M238" s="110">
        <f t="shared" si="80"/>
        <v>0</v>
      </c>
      <c r="N238" s="110">
        <f t="shared" si="80"/>
        <v>0</v>
      </c>
      <c r="O238" s="110">
        <f t="shared" si="80"/>
        <v>0</v>
      </c>
      <c r="P238" s="110">
        <f t="shared" si="80"/>
        <v>0</v>
      </c>
      <c r="Q238" s="110">
        <f t="shared" si="80"/>
        <v>0</v>
      </c>
      <c r="R238" s="110">
        <f t="shared" si="80"/>
        <v>0</v>
      </c>
      <c r="S238" s="110">
        <f t="shared" si="80"/>
        <v>0</v>
      </c>
      <c r="T238" s="110">
        <f t="shared" si="80"/>
        <v>800</v>
      </c>
      <c r="U238" s="110">
        <f t="shared" si="80"/>
        <v>2</v>
      </c>
      <c r="V238" s="110">
        <f t="shared" si="80"/>
        <v>0</v>
      </c>
      <c r="W238" s="110">
        <f t="shared" si="80"/>
        <v>0</v>
      </c>
      <c r="X238" s="110">
        <f t="shared" si="80"/>
        <v>0</v>
      </c>
      <c r="Y238" s="110">
        <f t="shared" si="80"/>
        <v>0</v>
      </c>
      <c r="Z238" s="110">
        <f t="shared" si="80"/>
        <v>0</v>
      </c>
      <c r="AA238" s="110">
        <f t="shared" si="80"/>
        <v>0</v>
      </c>
      <c r="AB238" s="110">
        <f t="shared" si="80"/>
        <v>0</v>
      </c>
    </row>
    <row r="239" spans="1:28" x14ac:dyDescent="0.25">
      <c r="B239" s="90">
        <v>20</v>
      </c>
      <c r="C239" s="99"/>
      <c r="D239" s="98"/>
      <c r="E239" s="98">
        <v>124.4</v>
      </c>
      <c r="F239" s="98">
        <v>0.1</v>
      </c>
      <c r="G239" s="98">
        <v>13.7</v>
      </c>
      <c r="H239" s="98">
        <v>3.25</v>
      </c>
      <c r="I239" s="98">
        <v>0.16</v>
      </c>
      <c r="J239" s="98">
        <v>0.16</v>
      </c>
      <c r="K239" s="98">
        <v>0</v>
      </c>
      <c r="L239" s="98">
        <v>0</v>
      </c>
      <c r="M239" s="98">
        <v>0</v>
      </c>
      <c r="N239" s="98">
        <v>0</v>
      </c>
      <c r="O239" s="98">
        <v>0</v>
      </c>
      <c r="P239" s="98">
        <v>0</v>
      </c>
      <c r="Q239" s="98">
        <v>0</v>
      </c>
      <c r="R239" s="98">
        <v>0</v>
      </c>
      <c r="S239" s="98">
        <v>0</v>
      </c>
      <c r="T239" s="98">
        <v>160</v>
      </c>
      <c r="U239" s="98">
        <f>(T239/1000)*2.5</f>
        <v>0.4</v>
      </c>
      <c r="V239" s="98">
        <v>0</v>
      </c>
      <c r="W239" s="98">
        <v>0</v>
      </c>
      <c r="X239" s="98">
        <v>0</v>
      </c>
      <c r="Y239" s="98">
        <v>0</v>
      </c>
      <c r="Z239" s="98">
        <v>0</v>
      </c>
      <c r="AA239" s="98">
        <v>0</v>
      </c>
      <c r="AB239" s="98">
        <v>0</v>
      </c>
    </row>
    <row r="240" spans="1:28" x14ac:dyDescent="0.25">
      <c r="B240" s="104" t="s">
        <v>163</v>
      </c>
      <c r="C240" s="117"/>
      <c r="D240" s="110"/>
      <c r="E240" s="110">
        <f>(E241/$B241)*100</f>
        <v>352.00000000000006</v>
      </c>
      <c r="F240" s="110">
        <f t="shared" si="80"/>
        <v>11.200000000000001</v>
      </c>
      <c r="G240" s="110">
        <f t="shared" si="80"/>
        <v>2.7</v>
      </c>
      <c r="H240" s="110">
        <f t="shared" si="80"/>
        <v>0.6</v>
      </c>
      <c r="I240" s="110">
        <f t="shared" si="80"/>
        <v>75.5</v>
      </c>
      <c r="J240" s="110">
        <f t="shared" si="80"/>
        <v>4.9000000000000004</v>
      </c>
      <c r="K240" s="110">
        <f>(K241/$B241)*100</f>
        <v>2.4250000000000003</v>
      </c>
      <c r="L240" s="110">
        <f t="shared" si="80"/>
        <v>9.7000000000000011</v>
      </c>
      <c r="M240" s="110">
        <f t="shared" si="80"/>
        <v>0</v>
      </c>
      <c r="N240" s="110">
        <f t="shared" si="80"/>
        <v>1.2</v>
      </c>
      <c r="O240" s="110">
        <f t="shared" si="80"/>
        <v>1.4000000000000001</v>
      </c>
      <c r="P240" s="110">
        <f t="shared" si="80"/>
        <v>15.299999999999999</v>
      </c>
      <c r="Q240" s="110">
        <f t="shared" si="80"/>
        <v>0</v>
      </c>
      <c r="R240" s="110">
        <f t="shared" si="80"/>
        <v>0</v>
      </c>
      <c r="S240" s="110">
        <f t="shared" si="80"/>
        <v>170</v>
      </c>
      <c r="T240" s="110">
        <f t="shared" si="80"/>
        <v>270</v>
      </c>
      <c r="U240" s="110">
        <f t="shared" si="80"/>
        <v>0.67500000000000004</v>
      </c>
      <c r="V240" s="110">
        <f t="shared" si="80"/>
        <v>370</v>
      </c>
      <c r="W240" s="110">
        <f t="shared" si="80"/>
        <v>35</v>
      </c>
      <c r="X240" s="110">
        <f t="shared" si="80"/>
        <v>120</v>
      </c>
      <c r="Y240" s="110">
        <f t="shared" si="80"/>
        <v>290</v>
      </c>
      <c r="Z240" s="110">
        <f t="shared" si="80"/>
        <v>11.899999999999999</v>
      </c>
      <c r="AA240" s="110">
        <f t="shared" si="80"/>
        <v>2</v>
      </c>
      <c r="AB240" s="110">
        <f t="shared" si="80"/>
        <v>2</v>
      </c>
    </row>
    <row r="241" spans="1:28" x14ac:dyDescent="0.25">
      <c r="B241" s="90">
        <v>40</v>
      </c>
      <c r="C241" s="99"/>
      <c r="D241" s="98"/>
      <c r="E241" s="99">
        <v>140.80000000000001</v>
      </c>
      <c r="F241" s="99">
        <v>4.4800000000000004</v>
      </c>
      <c r="G241" s="99">
        <v>1.08</v>
      </c>
      <c r="H241" s="99">
        <v>0.24</v>
      </c>
      <c r="I241" s="99">
        <v>30.2</v>
      </c>
      <c r="J241" s="99">
        <v>1.96</v>
      </c>
      <c r="K241" s="99">
        <v>0.97</v>
      </c>
      <c r="L241" s="99">
        <v>3.88</v>
      </c>
      <c r="M241" s="99">
        <v>0</v>
      </c>
      <c r="N241" s="99">
        <v>0.48</v>
      </c>
      <c r="O241" s="99">
        <v>0.56000000000000005</v>
      </c>
      <c r="P241" s="99">
        <v>6.12</v>
      </c>
      <c r="Q241" s="99">
        <v>0</v>
      </c>
      <c r="R241" s="99">
        <v>0</v>
      </c>
      <c r="S241" s="99">
        <v>68</v>
      </c>
      <c r="T241" s="99">
        <v>108</v>
      </c>
      <c r="U241" s="99">
        <f>(T241/1000)*2.5</f>
        <v>0.27</v>
      </c>
      <c r="V241" s="99">
        <v>148</v>
      </c>
      <c r="W241" s="99">
        <v>14</v>
      </c>
      <c r="X241" s="99">
        <v>48</v>
      </c>
      <c r="Y241" s="99">
        <v>116</v>
      </c>
      <c r="Z241" s="99">
        <v>4.76</v>
      </c>
      <c r="AA241" s="99">
        <v>0.8</v>
      </c>
      <c r="AB241" s="99">
        <v>0.8</v>
      </c>
    </row>
    <row r="242" spans="1:28" x14ac:dyDescent="0.25">
      <c r="B242" s="104" t="s">
        <v>164</v>
      </c>
      <c r="C242" s="117"/>
      <c r="D242" s="110"/>
      <c r="E242" s="110">
        <f>(E243/$B243)*100</f>
        <v>46</v>
      </c>
      <c r="F242" s="110">
        <f t="shared" si="80"/>
        <v>3.5000000000000004</v>
      </c>
      <c r="G242" s="110">
        <f t="shared" si="80"/>
        <v>1.7000000000000002</v>
      </c>
      <c r="H242" s="110">
        <f t="shared" si="80"/>
        <v>1.07</v>
      </c>
      <c r="I242" s="110">
        <f t="shared" si="80"/>
        <v>4.7</v>
      </c>
      <c r="J242" s="110">
        <f t="shared" si="80"/>
        <v>4.7</v>
      </c>
      <c r="K242" s="110">
        <f>(K243/$B243)*100</f>
        <v>0</v>
      </c>
      <c r="L242" s="110">
        <f t="shared" si="80"/>
        <v>0</v>
      </c>
      <c r="M242" s="110">
        <f t="shared" si="80"/>
        <v>20</v>
      </c>
      <c r="N242" s="110">
        <f t="shared" si="80"/>
        <v>0.03</v>
      </c>
      <c r="O242" s="110">
        <f t="shared" si="80"/>
        <v>0.24</v>
      </c>
      <c r="P242" s="110">
        <f t="shared" si="80"/>
        <v>0.1</v>
      </c>
      <c r="Q242" s="110">
        <f t="shared" si="80"/>
        <v>2</v>
      </c>
      <c r="R242" s="110">
        <f t="shared" si="80"/>
        <v>0.90000000000000013</v>
      </c>
      <c r="S242" s="110">
        <f t="shared" si="80"/>
        <v>9</v>
      </c>
      <c r="T242" s="110">
        <f t="shared" si="80"/>
        <v>43</v>
      </c>
      <c r="U242" s="110">
        <f t="shared" si="80"/>
        <v>0.10749999999999998</v>
      </c>
      <c r="V242" s="110">
        <f t="shared" si="80"/>
        <v>156</v>
      </c>
      <c r="W242" s="110">
        <f t="shared" si="80"/>
        <v>120</v>
      </c>
      <c r="X242" s="110">
        <f t="shared" si="80"/>
        <v>11</v>
      </c>
      <c r="Y242" s="110">
        <f t="shared" si="80"/>
        <v>94</v>
      </c>
      <c r="Z242" s="110">
        <f t="shared" si="80"/>
        <v>0.02</v>
      </c>
      <c r="AA242" s="110">
        <f t="shared" si="80"/>
        <v>0.4</v>
      </c>
      <c r="AB242" s="110">
        <f t="shared" si="80"/>
        <v>1</v>
      </c>
    </row>
    <row r="243" spans="1:28" x14ac:dyDescent="0.25">
      <c r="B243" s="90">
        <v>100</v>
      </c>
      <c r="C243" s="99"/>
      <c r="D243" s="98"/>
      <c r="E243" s="99">
        <v>46</v>
      </c>
      <c r="F243" s="99">
        <v>3.5</v>
      </c>
      <c r="G243" s="99">
        <v>1.7</v>
      </c>
      <c r="H243" s="99">
        <v>1.07</v>
      </c>
      <c r="I243" s="99">
        <v>4.7</v>
      </c>
      <c r="J243" s="99">
        <v>4.7</v>
      </c>
      <c r="K243" s="99">
        <v>0</v>
      </c>
      <c r="L243" s="99">
        <v>0</v>
      </c>
      <c r="M243" s="99">
        <v>20</v>
      </c>
      <c r="N243" s="99">
        <v>0.03</v>
      </c>
      <c r="O243" s="99">
        <v>0.24</v>
      </c>
      <c r="P243" s="99">
        <v>0.1</v>
      </c>
      <c r="Q243" s="99">
        <v>2</v>
      </c>
      <c r="R243" s="99">
        <v>0.9</v>
      </c>
      <c r="S243" s="99">
        <v>9</v>
      </c>
      <c r="T243" s="99">
        <v>43</v>
      </c>
      <c r="U243" s="99">
        <f>(T243/1000)*2.5</f>
        <v>0.10749999999999998</v>
      </c>
      <c r="V243" s="99">
        <v>156</v>
      </c>
      <c r="W243" s="99">
        <v>120</v>
      </c>
      <c r="X243" s="99">
        <v>11</v>
      </c>
      <c r="Y243" s="99">
        <v>94</v>
      </c>
      <c r="Z243" s="99">
        <v>0.02</v>
      </c>
      <c r="AA243" s="99">
        <v>0.4</v>
      </c>
      <c r="AB243" s="99">
        <v>1</v>
      </c>
    </row>
    <row r="244" spans="1:28" x14ac:dyDescent="0.25">
      <c r="B244" s="104" t="s">
        <v>146</v>
      </c>
      <c r="C244" s="117"/>
      <c r="D244" s="110"/>
      <c r="E244" s="110">
        <f>(E245/$B245)*100</f>
        <v>95</v>
      </c>
      <c r="F244" s="110">
        <f t="shared" si="80"/>
        <v>1.2</v>
      </c>
      <c r="G244" s="110">
        <f t="shared" si="80"/>
        <v>0.3</v>
      </c>
      <c r="H244" s="110">
        <f t="shared" si="80"/>
        <v>0.1</v>
      </c>
      <c r="I244" s="110">
        <f t="shared" si="80"/>
        <v>23.2</v>
      </c>
      <c r="J244" s="110">
        <f t="shared" si="80"/>
        <v>20.9</v>
      </c>
      <c r="K244" s="110">
        <f>(K245/$B245)*100</f>
        <v>0</v>
      </c>
      <c r="L244" s="110">
        <f t="shared" si="80"/>
        <v>1.1000000000000001</v>
      </c>
      <c r="M244" s="110">
        <f t="shared" si="80"/>
        <v>3</v>
      </c>
      <c r="N244" s="110">
        <f t="shared" si="80"/>
        <v>0.04</v>
      </c>
      <c r="O244" s="110">
        <f t="shared" si="80"/>
        <v>0.06</v>
      </c>
      <c r="P244" s="110">
        <f t="shared" si="80"/>
        <v>0.7</v>
      </c>
      <c r="Q244" s="110">
        <f t="shared" si="80"/>
        <v>11</v>
      </c>
      <c r="R244" s="110">
        <f t="shared" si="80"/>
        <v>0</v>
      </c>
      <c r="S244" s="110">
        <f t="shared" si="80"/>
        <v>14.000000000000002</v>
      </c>
      <c r="T244" s="110">
        <f t="shared" si="80"/>
        <v>1</v>
      </c>
      <c r="U244" s="110">
        <f t="shared" si="80"/>
        <v>2.5000000000000001E-3</v>
      </c>
      <c r="V244" s="110">
        <f t="shared" si="80"/>
        <v>400</v>
      </c>
      <c r="W244" s="110">
        <f t="shared" si="80"/>
        <v>6</v>
      </c>
      <c r="X244" s="110">
        <f t="shared" si="80"/>
        <v>34</v>
      </c>
      <c r="Y244" s="110">
        <f t="shared" si="80"/>
        <v>28.000000000000004</v>
      </c>
      <c r="Z244" s="110">
        <f t="shared" si="80"/>
        <v>0.3</v>
      </c>
      <c r="AA244" s="110">
        <f t="shared" si="80"/>
        <v>0.2</v>
      </c>
      <c r="AB244" s="110">
        <f t="shared" si="80"/>
        <v>1</v>
      </c>
    </row>
    <row r="245" spans="1:28" x14ac:dyDescent="0.25">
      <c r="B245" s="90">
        <v>100</v>
      </c>
      <c r="C245" s="99">
        <v>1</v>
      </c>
      <c r="D245" s="98">
        <v>100</v>
      </c>
      <c r="E245" s="99">
        <v>95</v>
      </c>
      <c r="F245" s="99">
        <v>1.2</v>
      </c>
      <c r="G245" s="99">
        <v>0.3</v>
      </c>
      <c r="H245" s="99">
        <v>0.1</v>
      </c>
      <c r="I245" s="99">
        <v>23.2</v>
      </c>
      <c r="J245" s="99">
        <v>20.9</v>
      </c>
      <c r="K245" s="99">
        <v>0</v>
      </c>
      <c r="L245" s="99">
        <v>1.1000000000000001</v>
      </c>
      <c r="M245" s="99">
        <v>3</v>
      </c>
      <c r="N245" s="99">
        <v>0.04</v>
      </c>
      <c r="O245" s="99">
        <v>0.06</v>
      </c>
      <c r="P245" s="99">
        <v>0.7</v>
      </c>
      <c r="Q245" s="99">
        <v>11</v>
      </c>
      <c r="R245" s="99">
        <v>0</v>
      </c>
      <c r="S245" s="99">
        <v>14</v>
      </c>
      <c r="T245" s="99">
        <v>1</v>
      </c>
      <c r="U245" s="99">
        <f>(T245/1000)*2.5</f>
        <v>2.5000000000000001E-3</v>
      </c>
      <c r="V245" s="99">
        <v>400</v>
      </c>
      <c r="W245" s="99">
        <v>6</v>
      </c>
      <c r="X245" s="99">
        <v>34</v>
      </c>
      <c r="Y245" s="99">
        <v>28</v>
      </c>
      <c r="Z245" s="99">
        <v>0.3</v>
      </c>
      <c r="AA245" s="99">
        <v>0.2</v>
      </c>
      <c r="AB245" s="99">
        <v>1</v>
      </c>
    </row>
    <row r="246" spans="1:28" x14ac:dyDescent="0.25">
      <c r="A246" s="113" t="s">
        <v>34</v>
      </c>
      <c r="B246" s="113">
        <f>B239+B237+B241+B243+B245</f>
        <v>340</v>
      </c>
      <c r="C246" s="113">
        <f t="shared" ref="C246:AB246" si="81">C239+C237+C241+C243+C245</f>
        <v>1</v>
      </c>
      <c r="D246" s="113">
        <f t="shared" si="81"/>
        <v>100</v>
      </c>
      <c r="E246" s="113">
        <f t="shared" si="81"/>
        <v>610.20000000000005</v>
      </c>
      <c r="F246" s="113">
        <f t="shared" si="81"/>
        <v>18.239999999999998</v>
      </c>
      <c r="G246" s="113">
        <f t="shared" si="81"/>
        <v>19.100000000000001</v>
      </c>
      <c r="H246" s="113">
        <f t="shared" si="81"/>
        <v>5.09</v>
      </c>
      <c r="I246" s="113">
        <f t="shared" si="81"/>
        <v>97.62</v>
      </c>
      <c r="J246" s="113">
        <f t="shared" si="81"/>
        <v>30.279999999999998</v>
      </c>
      <c r="K246" s="113">
        <f t="shared" si="81"/>
        <v>0.97</v>
      </c>
      <c r="L246" s="113">
        <f t="shared" si="81"/>
        <v>9.6999999999999993</v>
      </c>
      <c r="M246" s="113">
        <f t="shared" si="81"/>
        <v>23</v>
      </c>
      <c r="N246" s="113">
        <f t="shared" si="81"/>
        <v>0.75</v>
      </c>
      <c r="O246" s="113">
        <f t="shared" si="81"/>
        <v>0.91000000000000014</v>
      </c>
      <c r="P246" s="113">
        <f t="shared" si="81"/>
        <v>10.52</v>
      </c>
      <c r="Q246" s="113">
        <f t="shared" si="81"/>
        <v>13</v>
      </c>
      <c r="R246" s="113">
        <f t="shared" si="81"/>
        <v>1.46</v>
      </c>
      <c r="S246" s="113">
        <f t="shared" si="81"/>
        <v>127.8</v>
      </c>
      <c r="T246" s="113">
        <f t="shared" si="81"/>
        <v>728</v>
      </c>
      <c r="U246" s="113">
        <f t="shared" si="81"/>
        <v>1.8199999999999998</v>
      </c>
      <c r="V246" s="113">
        <f t="shared" si="81"/>
        <v>940.8</v>
      </c>
      <c r="W246" s="113">
        <f t="shared" si="81"/>
        <v>239.2</v>
      </c>
      <c r="X246" s="113">
        <f t="shared" si="81"/>
        <v>154.6</v>
      </c>
      <c r="Y246" s="113">
        <f t="shared" si="81"/>
        <v>427.6</v>
      </c>
      <c r="Z246" s="113">
        <f t="shared" si="81"/>
        <v>7.3299999999999992</v>
      </c>
      <c r="AA246" s="113">
        <f t="shared" si="81"/>
        <v>2.9200000000000004</v>
      </c>
      <c r="AB246" s="113">
        <f t="shared" si="81"/>
        <v>11.600000000000001</v>
      </c>
    </row>
    <row r="247" spans="1:28" x14ac:dyDescent="0.25">
      <c r="B247" s="89" t="s">
        <v>35</v>
      </c>
      <c r="C247" s="97"/>
      <c r="D247" s="97"/>
      <c r="E247" s="135"/>
      <c r="F247" s="135"/>
      <c r="G247" s="135"/>
      <c r="H247" s="135"/>
      <c r="I247" s="135"/>
      <c r="J247" s="135"/>
      <c r="K247" s="135"/>
      <c r="L247" s="135"/>
      <c r="M247" s="135"/>
      <c r="N247" s="135"/>
      <c r="O247" s="135"/>
      <c r="P247" s="135"/>
      <c r="Q247" s="135"/>
      <c r="R247" s="135"/>
      <c r="S247" s="135"/>
      <c r="T247" s="135"/>
      <c r="U247" s="135"/>
      <c r="V247" s="135"/>
      <c r="W247" s="135"/>
      <c r="X247" s="135"/>
      <c r="Y247" s="135"/>
      <c r="Z247" s="135"/>
      <c r="AA247" s="135"/>
      <c r="AB247" s="135"/>
    </row>
    <row r="248" spans="1:28" ht="43.5" customHeight="1" x14ac:dyDescent="0.25">
      <c r="B248" s="125" t="s">
        <v>188</v>
      </c>
      <c r="C248" s="111"/>
      <c r="D248" s="111"/>
      <c r="E248" s="110">
        <f>(E249/$B249)*100</f>
        <v>133.66666666666666</v>
      </c>
      <c r="F248" s="110">
        <f t="shared" ref="F248:AB248" si="82">(F249/$B249)*100</f>
        <v>7.333333333333333</v>
      </c>
      <c r="G248" s="110">
        <f t="shared" si="82"/>
        <v>1.3666666666666665</v>
      </c>
      <c r="H248" s="110">
        <f t="shared" si="82"/>
        <v>0.24583333333333332</v>
      </c>
      <c r="I248" s="110">
        <f t="shared" si="82"/>
        <v>24.733333333333331</v>
      </c>
      <c r="J248" s="110">
        <f t="shared" si="82"/>
        <v>2.9333333333333336</v>
      </c>
      <c r="K248" s="110">
        <f>(K249/$B249)*100</f>
        <v>1.5916666666666666</v>
      </c>
      <c r="L248" s="110">
        <f t="shared" si="82"/>
        <v>4.5000000000000009</v>
      </c>
      <c r="M248" s="110">
        <f t="shared" si="82"/>
        <v>8.6666666666666679</v>
      </c>
      <c r="N248" s="110">
        <f t="shared" si="82"/>
        <v>0.14166666666666666</v>
      </c>
      <c r="O248" s="110">
        <f t="shared" si="82"/>
        <v>6.2500000000000014E-2</v>
      </c>
      <c r="P248" s="110">
        <f t="shared" si="82"/>
        <v>1.8333333333333333</v>
      </c>
      <c r="Q248" s="110">
        <f t="shared" si="82"/>
        <v>0</v>
      </c>
      <c r="R248" s="110">
        <f t="shared" si="82"/>
        <v>0.23333333333333336</v>
      </c>
      <c r="S248" s="110">
        <f t="shared" si="82"/>
        <v>30.666666666666664</v>
      </c>
      <c r="T248" s="110">
        <f t="shared" si="82"/>
        <v>306.66666666666669</v>
      </c>
      <c r="U248" s="110">
        <f t="shared" si="82"/>
        <v>0.76666666666666661</v>
      </c>
      <c r="V248" s="110">
        <f t="shared" si="82"/>
        <v>278.66666666666669</v>
      </c>
      <c r="W248" s="110">
        <f t="shared" si="82"/>
        <v>71.333333333333329</v>
      </c>
      <c r="X248" s="110">
        <f t="shared" si="82"/>
        <v>45</v>
      </c>
      <c r="Y248" s="110">
        <f t="shared" si="82"/>
        <v>139</v>
      </c>
      <c r="Z248" s="110">
        <f t="shared" si="82"/>
        <v>1.7374999999999998</v>
      </c>
      <c r="AA248" s="110">
        <f t="shared" si="82"/>
        <v>0.96666666666666667</v>
      </c>
      <c r="AB248" s="110">
        <f t="shared" si="82"/>
        <v>5</v>
      </c>
    </row>
    <row r="249" spans="1:28" x14ac:dyDescent="0.25">
      <c r="B249" s="92">
        <v>240</v>
      </c>
      <c r="C249" s="106">
        <v>1</v>
      </c>
      <c r="D249" s="106">
        <v>80</v>
      </c>
      <c r="E249" s="121">
        <v>320.8</v>
      </c>
      <c r="F249" s="121">
        <v>17.600000000000001</v>
      </c>
      <c r="G249" s="121">
        <v>3.28</v>
      </c>
      <c r="H249" s="121">
        <v>0.59</v>
      </c>
      <c r="I249" s="121">
        <v>59.36</v>
      </c>
      <c r="J249" s="121">
        <v>7.0400000000000009</v>
      </c>
      <c r="K249" s="121">
        <v>3.82</v>
      </c>
      <c r="L249" s="121">
        <v>10.8</v>
      </c>
      <c r="M249" s="121">
        <v>20.8</v>
      </c>
      <c r="N249" s="121">
        <v>0.34</v>
      </c>
      <c r="O249" s="121">
        <v>0.15000000000000002</v>
      </c>
      <c r="P249" s="121">
        <v>4.4000000000000004</v>
      </c>
      <c r="Q249" s="121">
        <v>0</v>
      </c>
      <c r="R249" s="121">
        <v>0.56000000000000005</v>
      </c>
      <c r="S249" s="121">
        <v>73.599999999999994</v>
      </c>
      <c r="T249" s="121">
        <v>736</v>
      </c>
      <c r="U249" s="121">
        <f>(T249/1000)*2.5</f>
        <v>1.8399999999999999</v>
      </c>
      <c r="V249" s="121">
        <v>668.8</v>
      </c>
      <c r="W249" s="121">
        <v>171.2</v>
      </c>
      <c r="X249" s="121">
        <v>108</v>
      </c>
      <c r="Y249" s="121">
        <v>333.6</v>
      </c>
      <c r="Z249" s="121">
        <v>4.17</v>
      </c>
      <c r="AA249" s="121">
        <v>2.3200000000000003</v>
      </c>
      <c r="AB249" s="121">
        <v>12</v>
      </c>
    </row>
    <row r="250" spans="1:28" x14ac:dyDescent="0.25">
      <c r="B250" s="123" t="s">
        <v>148</v>
      </c>
      <c r="C250" s="111"/>
      <c r="D250" s="111"/>
      <c r="E250" s="110">
        <f>(E251/$B251)*100</f>
        <v>622.00000000000011</v>
      </c>
      <c r="F250" s="110">
        <f t="shared" ref="F250:AB250" si="83">(F251/$B251)*100</f>
        <v>0.5</v>
      </c>
      <c r="G250" s="110">
        <f t="shared" si="83"/>
        <v>68.5</v>
      </c>
      <c r="H250" s="110">
        <f t="shared" si="83"/>
        <v>16.25</v>
      </c>
      <c r="I250" s="110">
        <f t="shared" si="83"/>
        <v>0.8</v>
      </c>
      <c r="J250" s="110">
        <f t="shared" si="83"/>
        <v>0.8</v>
      </c>
      <c r="K250" s="110">
        <f>(K251/$B251)*100</f>
        <v>0</v>
      </c>
      <c r="L250" s="110">
        <f t="shared" si="83"/>
        <v>0</v>
      </c>
      <c r="M250" s="110">
        <f t="shared" si="83"/>
        <v>0</v>
      </c>
      <c r="N250" s="110">
        <f t="shared" si="83"/>
        <v>0</v>
      </c>
      <c r="O250" s="110">
        <f t="shared" si="83"/>
        <v>0</v>
      </c>
      <c r="P250" s="110">
        <f t="shared" si="83"/>
        <v>0</v>
      </c>
      <c r="Q250" s="110">
        <f t="shared" si="83"/>
        <v>0</v>
      </c>
      <c r="R250" s="110">
        <f t="shared" si="83"/>
        <v>0</v>
      </c>
      <c r="S250" s="110">
        <f t="shared" si="83"/>
        <v>0</v>
      </c>
      <c r="T250" s="110">
        <f t="shared" si="83"/>
        <v>800</v>
      </c>
      <c r="U250" s="110">
        <f t="shared" si="83"/>
        <v>2</v>
      </c>
      <c r="V250" s="110">
        <f t="shared" si="83"/>
        <v>0</v>
      </c>
      <c r="W250" s="110">
        <f t="shared" si="83"/>
        <v>0</v>
      </c>
      <c r="X250" s="110">
        <f t="shared" si="83"/>
        <v>0</v>
      </c>
      <c r="Y250" s="110">
        <f t="shared" si="83"/>
        <v>0</v>
      </c>
      <c r="Z250" s="110">
        <f t="shared" si="83"/>
        <v>0</v>
      </c>
      <c r="AA250" s="110">
        <f t="shared" si="83"/>
        <v>0</v>
      </c>
      <c r="AB250" s="110">
        <f t="shared" si="83"/>
        <v>0</v>
      </c>
    </row>
    <row r="251" spans="1:28" x14ac:dyDescent="0.25">
      <c r="B251" s="91">
        <v>20</v>
      </c>
      <c r="C251" s="106"/>
      <c r="D251" s="106"/>
      <c r="E251" s="121">
        <v>124.4</v>
      </c>
      <c r="F251" s="121">
        <v>0.1</v>
      </c>
      <c r="G251" s="121">
        <v>13.7</v>
      </c>
      <c r="H251" s="121">
        <v>3.25</v>
      </c>
      <c r="I251" s="121">
        <v>0.16</v>
      </c>
      <c r="J251" s="121">
        <v>0.16</v>
      </c>
      <c r="K251" s="121">
        <v>0</v>
      </c>
      <c r="L251" s="121">
        <v>0</v>
      </c>
      <c r="M251" s="121">
        <v>0</v>
      </c>
      <c r="N251" s="121">
        <v>0</v>
      </c>
      <c r="O251" s="121">
        <v>0</v>
      </c>
      <c r="P251" s="121">
        <v>0</v>
      </c>
      <c r="Q251" s="121">
        <v>0</v>
      </c>
      <c r="R251" s="121">
        <v>0</v>
      </c>
      <c r="S251" s="121">
        <v>0</v>
      </c>
      <c r="T251" s="121">
        <v>160</v>
      </c>
      <c r="U251" s="121">
        <f>(T251/1000)*2.5</f>
        <v>0.4</v>
      </c>
      <c r="V251" s="121">
        <v>0</v>
      </c>
      <c r="W251" s="121">
        <v>0</v>
      </c>
      <c r="X251" s="121">
        <v>0</v>
      </c>
      <c r="Y251" s="121">
        <v>0</v>
      </c>
      <c r="Z251" s="121">
        <v>0</v>
      </c>
      <c r="AA251" s="121">
        <v>0</v>
      </c>
      <c r="AB251" s="121">
        <v>0</v>
      </c>
    </row>
    <row r="252" spans="1:28" x14ac:dyDescent="0.25">
      <c r="A252" s="113" t="s">
        <v>34</v>
      </c>
      <c r="B252" s="113">
        <f>B249+B251</f>
        <v>260</v>
      </c>
      <c r="C252" s="113">
        <f t="shared" ref="C252:AB252" si="84">C249+C251</f>
        <v>1</v>
      </c>
      <c r="D252" s="113">
        <f t="shared" si="84"/>
        <v>80</v>
      </c>
      <c r="E252" s="113">
        <f t="shared" si="84"/>
        <v>445.20000000000005</v>
      </c>
      <c r="F252" s="113">
        <f t="shared" si="84"/>
        <v>17.700000000000003</v>
      </c>
      <c r="G252" s="113">
        <f t="shared" si="84"/>
        <v>16.98</v>
      </c>
      <c r="H252" s="113">
        <f t="shared" si="84"/>
        <v>3.84</v>
      </c>
      <c r="I252" s="113">
        <f t="shared" si="84"/>
        <v>59.519999999999996</v>
      </c>
      <c r="J252" s="113">
        <f t="shared" si="84"/>
        <v>7.2000000000000011</v>
      </c>
      <c r="K252" s="113">
        <f t="shared" si="84"/>
        <v>3.82</v>
      </c>
      <c r="L252" s="113">
        <f t="shared" si="84"/>
        <v>10.8</v>
      </c>
      <c r="M252" s="113">
        <f t="shared" si="84"/>
        <v>20.8</v>
      </c>
      <c r="N252" s="113">
        <f t="shared" si="84"/>
        <v>0.34</v>
      </c>
      <c r="O252" s="113">
        <f t="shared" si="84"/>
        <v>0.15000000000000002</v>
      </c>
      <c r="P252" s="113">
        <f t="shared" si="84"/>
        <v>4.4000000000000004</v>
      </c>
      <c r="Q252" s="113">
        <f t="shared" si="84"/>
        <v>0</v>
      </c>
      <c r="R252" s="113">
        <f t="shared" si="84"/>
        <v>0.56000000000000005</v>
      </c>
      <c r="S252" s="113">
        <f t="shared" si="84"/>
        <v>73.599999999999994</v>
      </c>
      <c r="T252" s="113">
        <f t="shared" si="84"/>
        <v>896</v>
      </c>
      <c r="U252" s="113">
        <f t="shared" si="84"/>
        <v>2.2399999999999998</v>
      </c>
      <c r="V252" s="113">
        <f t="shared" si="84"/>
        <v>668.8</v>
      </c>
      <c r="W252" s="113">
        <f t="shared" si="84"/>
        <v>171.2</v>
      </c>
      <c r="X252" s="113">
        <f t="shared" si="84"/>
        <v>108</v>
      </c>
      <c r="Y252" s="113">
        <f t="shared" si="84"/>
        <v>333.6</v>
      </c>
      <c r="Z252" s="113">
        <f t="shared" si="84"/>
        <v>4.17</v>
      </c>
      <c r="AA252" s="113">
        <f t="shared" si="84"/>
        <v>2.3200000000000003</v>
      </c>
      <c r="AB252" s="113">
        <f t="shared" si="84"/>
        <v>12</v>
      </c>
    </row>
    <row r="253" spans="1:28" x14ac:dyDescent="0.25">
      <c r="B253" s="89" t="s">
        <v>151</v>
      </c>
      <c r="C253" s="97"/>
      <c r="D253" s="97"/>
      <c r="E253" s="135"/>
      <c r="F253" s="135"/>
      <c r="G253" s="135"/>
      <c r="H253" s="135"/>
      <c r="I253" s="135"/>
      <c r="J253" s="135"/>
      <c r="K253" s="135"/>
      <c r="L253" s="135"/>
      <c r="M253" s="135"/>
      <c r="N253" s="135"/>
      <c r="O253" s="135"/>
      <c r="P253" s="135"/>
      <c r="Q253" s="135"/>
      <c r="R253" s="135"/>
      <c r="S253" s="135"/>
      <c r="T253" s="135"/>
      <c r="U253" s="135"/>
      <c r="V253" s="135"/>
      <c r="W253" s="135"/>
      <c r="X253" s="135"/>
      <c r="Y253" s="135"/>
      <c r="Z253" s="135"/>
      <c r="AA253" s="135"/>
      <c r="AB253" s="135"/>
    </row>
    <row r="254" spans="1:28" x14ac:dyDescent="0.25">
      <c r="A254" s="103" t="s">
        <v>29</v>
      </c>
      <c r="B254" s="123" t="s">
        <v>189</v>
      </c>
      <c r="C254" s="104"/>
      <c r="D254" s="104"/>
      <c r="E254" s="110">
        <f>(E255/$B255)*100</f>
        <v>77.663934426229503</v>
      </c>
      <c r="F254" s="110">
        <f t="shared" ref="F254:AB254" si="85">(F255/$B255)*100</f>
        <v>13.16393442622951</v>
      </c>
      <c r="G254" s="110">
        <f t="shared" si="85"/>
        <v>0.80122950819672134</v>
      </c>
      <c r="H254" s="110">
        <f t="shared" si="85"/>
        <v>0.19467213114754101</v>
      </c>
      <c r="I254" s="110">
        <f t="shared" si="85"/>
        <v>4.7213114754098369</v>
      </c>
      <c r="J254" s="110">
        <f t="shared" si="85"/>
        <v>3.8524590163934418</v>
      </c>
      <c r="K254" s="110">
        <f>(K255/$B255)*100</f>
        <v>0</v>
      </c>
      <c r="L254" s="110">
        <f t="shared" si="85"/>
        <v>1.0737704918032789</v>
      </c>
      <c r="M254" s="110">
        <f t="shared" si="85"/>
        <v>210.49180327868854</v>
      </c>
      <c r="N254" s="110">
        <f t="shared" si="85"/>
        <v>0.10245901639344263</v>
      </c>
      <c r="O254" s="110">
        <f t="shared" si="85"/>
        <v>0.10655737704918034</v>
      </c>
      <c r="P254" s="110">
        <f t="shared" si="85"/>
        <v>6.3995901639344268</v>
      </c>
      <c r="Q254" s="110">
        <f t="shared" si="85"/>
        <v>33.336065573770497</v>
      </c>
      <c r="R254" s="110">
        <f t="shared" si="85"/>
        <v>0</v>
      </c>
      <c r="S254" s="110">
        <f t="shared" si="85"/>
        <v>14.401639344262296</v>
      </c>
      <c r="T254" s="110">
        <f t="shared" si="85"/>
        <v>33.442622950819676</v>
      </c>
      <c r="U254" s="110">
        <f t="shared" si="85"/>
        <v>8.3606557377049182E-2</v>
      </c>
      <c r="V254" s="110">
        <f t="shared" si="85"/>
        <v>320.69672131147541</v>
      </c>
      <c r="W254" s="110">
        <f t="shared" si="85"/>
        <v>13.872950819672131</v>
      </c>
      <c r="X254" s="110">
        <f t="shared" si="85"/>
        <v>21.495901639344265</v>
      </c>
      <c r="Y254" s="110">
        <f t="shared" si="85"/>
        <v>136.31147540983608</v>
      </c>
      <c r="Z254" s="110">
        <f t="shared" si="85"/>
        <v>0.50204918032786883</v>
      </c>
      <c r="AA254" s="110">
        <f t="shared" si="85"/>
        <v>0.48975409836065581</v>
      </c>
      <c r="AB254" s="110">
        <f t="shared" si="85"/>
        <v>7.2131147540983616</v>
      </c>
    </row>
    <row r="255" spans="1:28" x14ac:dyDescent="0.25">
      <c r="B255" s="93">
        <v>244</v>
      </c>
      <c r="C255" s="93">
        <v>1.8</v>
      </c>
      <c r="D255" s="93">
        <v>144</v>
      </c>
      <c r="E255" s="108">
        <v>189.5</v>
      </c>
      <c r="F255" s="108">
        <v>32.120000000000005</v>
      </c>
      <c r="G255" s="108">
        <v>1.9550000000000001</v>
      </c>
      <c r="H255" s="108">
        <v>0.47500000000000003</v>
      </c>
      <c r="I255" s="108">
        <v>11.520000000000001</v>
      </c>
      <c r="J255" s="108">
        <v>9.3999999999999986</v>
      </c>
      <c r="K255" s="108">
        <v>0</v>
      </c>
      <c r="L255" s="108">
        <v>2.6200000000000006</v>
      </c>
      <c r="M255" s="108">
        <v>513.6</v>
      </c>
      <c r="N255" s="108">
        <v>0.25</v>
      </c>
      <c r="O255" s="108">
        <v>0.26</v>
      </c>
      <c r="P255" s="108">
        <v>15.615000000000002</v>
      </c>
      <c r="Q255" s="108">
        <v>81.34</v>
      </c>
      <c r="R255" s="108">
        <v>0</v>
      </c>
      <c r="S255" s="108">
        <v>35.14</v>
      </c>
      <c r="T255" s="108">
        <v>81.600000000000009</v>
      </c>
      <c r="U255" s="108">
        <f>(T255/1000)*2.5</f>
        <v>0.20400000000000001</v>
      </c>
      <c r="V255" s="108">
        <v>782.5</v>
      </c>
      <c r="W255" s="108">
        <v>33.85</v>
      </c>
      <c r="X255" s="108">
        <v>52.45</v>
      </c>
      <c r="Y255" s="108">
        <v>332.6</v>
      </c>
      <c r="Z255" s="108">
        <v>1.2250000000000001</v>
      </c>
      <c r="AA255" s="108">
        <v>1.1950000000000001</v>
      </c>
      <c r="AB255" s="108">
        <v>17.600000000000001</v>
      </c>
    </row>
    <row r="256" spans="1:28" x14ac:dyDescent="0.25">
      <c r="A256" s="103" t="s">
        <v>29</v>
      </c>
      <c r="B256" s="123" t="s">
        <v>190</v>
      </c>
      <c r="C256" s="104"/>
      <c r="D256" s="104"/>
      <c r="E256" s="110">
        <f>(E257/$B257)*100</f>
        <v>104.8211009174312</v>
      </c>
      <c r="F256" s="110">
        <f t="shared" ref="F256:AB256" si="86">(F257/$B257)*100</f>
        <v>3.6961009174311923</v>
      </c>
      <c r="G256" s="110">
        <f t="shared" si="86"/>
        <v>2.5263761467889911</v>
      </c>
      <c r="H256" s="110">
        <f t="shared" si="86"/>
        <v>0.52866972477064222</v>
      </c>
      <c r="I256" s="110">
        <f t="shared" si="86"/>
        <v>17.950688073394495</v>
      </c>
      <c r="J256" s="110">
        <f t="shared" si="86"/>
        <v>5.0768348623853203</v>
      </c>
      <c r="K256" s="110">
        <f>(K257/$B257)*100</f>
        <v>3.5711009174311923</v>
      </c>
      <c r="L256" s="110">
        <f t="shared" si="86"/>
        <v>1.6456422018348622</v>
      </c>
      <c r="M256" s="110">
        <f t="shared" si="86"/>
        <v>17.144495412844037</v>
      </c>
      <c r="N256" s="110">
        <f t="shared" si="86"/>
        <v>8.4862385321100922E-2</v>
      </c>
      <c r="O256" s="110">
        <f t="shared" si="86"/>
        <v>6.2568807339449528E-2</v>
      </c>
      <c r="P256" s="110">
        <f t="shared" si="86"/>
        <v>0.83944954128440363</v>
      </c>
      <c r="Q256" s="110">
        <f t="shared" si="86"/>
        <v>4.8853211009174311</v>
      </c>
      <c r="R256" s="110">
        <f t="shared" si="86"/>
        <v>0</v>
      </c>
      <c r="S256" s="110">
        <f t="shared" si="86"/>
        <v>21.788990825688074</v>
      </c>
      <c r="T256" s="110">
        <f t="shared" si="86"/>
        <v>148.27981651376149</v>
      </c>
      <c r="U256" s="110">
        <f t="shared" si="86"/>
        <v>0.37069954128440363</v>
      </c>
      <c r="V256" s="110">
        <f t="shared" si="86"/>
        <v>141.28440366972478</v>
      </c>
      <c r="W256" s="110">
        <f t="shared" si="86"/>
        <v>21.811926605504585</v>
      </c>
      <c r="X256" s="110">
        <f t="shared" si="86"/>
        <v>19.805045871559631</v>
      </c>
      <c r="Y256" s="110">
        <f t="shared" si="86"/>
        <v>63.669724770642212</v>
      </c>
      <c r="Z256" s="110">
        <f t="shared" si="86"/>
        <v>1.6410550458715596</v>
      </c>
      <c r="AA256" s="110">
        <f t="shared" si="86"/>
        <v>0.38417431192660551</v>
      </c>
      <c r="AB256" s="110">
        <f t="shared" si="86"/>
        <v>0.34403669724770647</v>
      </c>
    </row>
    <row r="257" spans="1:28" x14ac:dyDescent="0.25">
      <c r="B257" s="93">
        <v>436</v>
      </c>
      <c r="C257" s="93">
        <v>2.4</v>
      </c>
      <c r="D257" s="93">
        <v>192</v>
      </c>
      <c r="E257" s="108">
        <v>457.02</v>
      </c>
      <c r="F257" s="108">
        <v>16.114999999999998</v>
      </c>
      <c r="G257" s="108">
        <v>11.015000000000001</v>
      </c>
      <c r="H257" s="108">
        <v>2.3050000000000002</v>
      </c>
      <c r="I257" s="108">
        <v>78.265000000000001</v>
      </c>
      <c r="J257" s="108">
        <v>22.134999999999998</v>
      </c>
      <c r="K257" s="108">
        <v>15.569999999999999</v>
      </c>
      <c r="L257" s="108">
        <v>7.1749999999999998</v>
      </c>
      <c r="M257" s="108">
        <v>74.75</v>
      </c>
      <c r="N257" s="108">
        <v>0.37</v>
      </c>
      <c r="O257" s="108">
        <v>0.27279999999999999</v>
      </c>
      <c r="P257" s="108">
        <v>3.6599999999999997</v>
      </c>
      <c r="Q257" s="108">
        <v>21.3</v>
      </c>
      <c r="R257" s="108">
        <v>0</v>
      </c>
      <c r="S257" s="108">
        <v>95</v>
      </c>
      <c r="T257" s="108">
        <v>646.5</v>
      </c>
      <c r="U257" s="108">
        <v>1.61625</v>
      </c>
      <c r="V257" s="108">
        <v>616</v>
      </c>
      <c r="W257" s="108">
        <v>95.1</v>
      </c>
      <c r="X257" s="108">
        <v>86.35</v>
      </c>
      <c r="Y257" s="108">
        <v>277.60000000000002</v>
      </c>
      <c r="Z257" s="108">
        <v>7.1549999999999994</v>
      </c>
      <c r="AA257" s="108">
        <v>1.6749999999999998</v>
      </c>
      <c r="AB257" s="108">
        <v>1.5</v>
      </c>
    </row>
    <row r="258" spans="1:28" x14ac:dyDescent="0.25">
      <c r="A258" s="113" t="s">
        <v>34</v>
      </c>
      <c r="B258" s="113">
        <v>680</v>
      </c>
      <c r="C258" s="113">
        <f t="shared" ref="C258:AB258" si="87">C255+C257</f>
        <v>4.2</v>
      </c>
      <c r="D258" s="113">
        <f t="shared" si="87"/>
        <v>336</v>
      </c>
      <c r="E258" s="113">
        <f t="shared" si="87"/>
        <v>646.52</v>
      </c>
      <c r="F258" s="113">
        <f t="shared" si="87"/>
        <v>48.234999999999999</v>
      </c>
      <c r="G258" s="113">
        <f t="shared" si="87"/>
        <v>12.97</v>
      </c>
      <c r="H258" s="113">
        <f t="shared" si="87"/>
        <v>2.7800000000000002</v>
      </c>
      <c r="I258" s="113">
        <f t="shared" si="87"/>
        <v>89.784999999999997</v>
      </c>
      <c r="J258" s="113">
        <f t="shared" si="87"/>
        <v>31.534999999999997</v>
      </c>
      <c r="K258" s="113">
        <f t="shared" si="87"/>
        <v>15.569999999999999</v>
      </c>
      <c r="L258" s="113">
        <f t="shared" si="87"/>
        <v>9.7949999999999999</v>
      </c>
      <c r="M258" s="113">
        <f t="shared" si="87"/>
        <v>588.35</v>
      </c>
      <c r="N258" s="113">
        <f t="shared" si="87"/>
        <v>0.62</v>
      </c>
      <c r="O258" s="113">
        <f t="shared" si="87"/>
        <v>0.53279999999999994</v>
      </c>
      <c r="P258" s="113">
        <f t="shared" si="87"/>
        <v>19.275000000000002</v>
      </c>
      <c r="Q258" s="113">
        <f t="shared" si="87"/>
        <v>102.64</v>
      </c>
      <c r="R258" s="113">
        <f t="shared" si="87"/>
        <v>0</v>
      </c>
      <c r="S258" s="113">
        <f t="shared" si="87"/>
        <v>130.13999999999999</v>
      </c>
      <c r="T258" s="113">
        <f t="shared" si="87"/>
        <v>728.1</v>
      </c>
      <c r="U258" s="113">
        <f t="shared" si="87"/>
        <v>1.8202499999999999</v>
      </c>
      <c r="V258" s="113">
        <f t="shared" si="87"/>
        <v>1398.5</v>
      </c>
      <c r="W258" s="113">
        <f t="shared" si="87"/>
        <v>128.94999999999999</v>
      </c>
      <c r="X258" s="113">
        <f t="shared" si="87"/>
        <v>138.80000000000001</v>
      </c>
      <c r="Y258" s="113">
        <f t="shared" si="87"/>
        <v>610.20000000000005</v>
      </c>
      <c r="Z258" s="113">
        <f t="shared" si="87"/>
        <v>8.379999999999999</v>
      </c>
      <c r="AA258" s="113">
        <f t="shared" si="87"/>
        <v>2.87</v>
      </c>
      <c r="AB258" s="113">
        <f t="shared" si="87"/>
        <v>19.100000000000001</v>
      </c>
    </row>
    <row r="259" spans="1:28" x14ac:dyDescent="0.25">
      <c r="B259" s="89" t="s">
        <v>155</v>
      </c>
      <c r="C259" s="97"/>
      <c r="D259" s="97"/>
      <c r="E259" s="135"/>
      <c r="F259" s="135"/>
      <c r="G259" s="135"/>
      <c r="H259" s="135"/>
      <c r="I259" s="135"/>
      <c r="J259" s="135"/>
      <c r="K259" s="135"/>
      <c r="L259" s="135"/>
      <c r="M259" s="135"/>
      <c r="N259" s="135"/>
      <c r="O259" s="135"/>
      <c r="P259" s="135"/>
      <c r="Q259" s="135"/>
      <c r="R259" s="135"/>
      <c r="S259" s="135"/>
      <c r="T259" s="135"/>
      <c r="U259" s="135"/>
      <c r="V259" s="135"/>
      <c r="W259" s="135"/>
      <c r="X259" s="135"/>
      <c r="Y259" s="135"/>
      <c r="Z259" s="135"/>
      <c r="AA259" s="135"/>
      <c r="AB259" s="135"/>
    </row>
    <row r="260" spans="1:28" x14ac:dyDescent="0.25">
      <c r="A260" s="103"/>
      <c r="B260" s="104" t="s">
        <v>196</v>
      </c>
      <c r="C260" s="110"/>
      <c r="D260" s="110"/>
      <c r="E260" s="110">
        <f>(E261/$B261)*100</f>
        <v>254.99999999999997</v>
      </c>
      <c r="F260" s="110">
        <f t="shared" ref="F260:AB260" si="88">(F261/$B261)*100</f>
        <v>11.200000000000001</v>
      </c>
      <c r="G260" s="110">
        <f t="shared" si="88"/>
        <v>2.9</v>
      </c>
      <c r="H260" s="110">
        <f t="shared" si="88"/>
        <v>0.53749999999999998</v>
      </c>
      <c r="I260" s="110">
        <f t="shared" si="88"/>
        <v>49.2</v>
      </c>
      <c r="J260" s="110">
        <f>(J261/$B261)*100</f>
        <v>3.2</v>
      </c>
      <c r="K260" s="110">
        <f>(K261/$B261)*100</f>
        <v>0</v>
      </c>
      <c r="L260" s="110">
        <f t="shared" si="88"/>
        <v>5.8999999999999995</v>
      </c>
      <c r="M260" s="110">
        <f t="shared" si="88"/>
        <v>0</v>
      </c>
      <c r="N260" s="110">
        <f t="shared" si="88"/>
        <v>0.25</v>
      </c>
      <c r="O260" s="110">
        <f t="shared" si="88"/>
        <v>6.25E-2</v>
      </c>
      <c r="P260" s="110">
        <f t="shared" si="88"/>
        <v>4.5</v>
      </c>
      <c r="Q260" s="110">
        <f t="shared" si="88"/>
        <v>0</v>
      </c>
      <c r="R260" s="110">
        <f t="shared" si="88"/>
        <v>0.70000000000000007</v>
      </c>
      <c r="S260" s="110">
        <f t="shared" si="88"/>
        <v>46</v>
      </c>
      <c r="T260" s="110">
        <f t="shared" si="88"/>
        <v>520</v>
      </c>
      <c r="U260" s="110">
        <f t="shared" si="88"/>
        <v>1.3</v>
      </c>
      <c r="V260" s="110">
        <f t="shared" si="88"/>
        <v>296</v>
      </c>
      <c r="W260" s="110">
        <f t="shared" si="88"/>
        <v>124</v>
      </c>
      <c r="X260" s="110">
        <f t="shared" si="88"/>
        <v>77</v>
      </c>
      <c r="Y260" s="110">
        <f t="shared" si="88"/>
        <v>237</v>
      </c>
      <c r="Z260" s="110">
        <f t="shared" si="88"/>
        <v>2.8125</v>
      </c>
      <c r="AA260" s="110">
        <f t="shared" si="88"/>
        <v>1.9</v>
      </c>
      <c r="AB260" s="110">
        <f t="shared" si="88"/>
        <v>11.000000000000002</v>
      </c>
    </row>
    <row r="261" spans="1:28" x14ac:dyDescent="0.25">
      <c r="B261" s="120">
        <v>80</v>
      </c>
      <c r="C261" s="120"/>
      <c r="D261" s="120"/>
      <c r="E261" s="138">
        <v>204</v>
      </c>
      <c r="F261" s="138">
        <v>8.9600000000000009</v>
      </c>
      <c r="G261" s="138">
        <v>2.3199999999999998</v>
      </c>
      <c r="H261" s="138">
        <v>0.43</v>
      </c>
      <c r="I261" s="138">
        <v>39.36</v>
      </c>
      <c r="J261" s="138">
        <v>2.56</v>
      </c>
      <c r="K261" s="138">
        <v>0</v>
      </c>
      <c r="L261" s="138">
        <v>4.72</v>
      </c>
      <c r="M261" s="138">
        <v>0</v>
      </c>
      <c r="N261" s="138">
        <v>0.2</v>
      </c>
      <c r="O261" s="138">
        <v>0.05</v>
      </c>
      <c r="P261" s="138">
        <v>3.6</v>
      </c>
      <c r="Q261" s="138">
        <v>0</v>
      </c>
      <c r="R261" s="138">
        <v>0.56000000000000005</v>
      </c>
      <c r="S261" s="138">
        <v>36.799999999999997</v>
      </c>
      <c r="T261" s="138">
        <v>416</v>
      </c>
      <c r="U261" s="138">
        <f>(T261/1000)*2.5</f>
        <v>1.04</v>
      </c>
      <c r="V261" s="138">
        <v>236.8</v>
      </c>
      <c r="W261" s="138">
        <v>99.2</v>
      </c>
      <c r="X261" s="138">
        <v>61.6</v>
      </c>
      <c r="Y261" s="138">
        <v>189.6</v>
      </c>
      <c r="Z261" s="138">
        <v>2.25</v>
      </c>
      <c r="AA261" s="138">
        <v>1.52</v>
      </c>
      <c r="AB261" s="138">
        <v>8.8000000000000007</v>
      </c>
    </row>
    <row r="262" spans="1:28" x14ac:dyDescent="0.25">
      <c r="B262" s="104" t="s">
        <v>148</v>
      </c>
      <c r="C262" s="110"/>
      <c r="D262" s="110"/>
      <c r="E262" s="110">
        <f>(E263/$B263)*100</f>
        <v>622.00000000000011</v>
      </c>
      <c r="F262" s="110">
        <f t="shared" ref="F262:AB262" si="89">(F263/$B263)*100</f>
        <v>0.5</v>
      </c>
      <c r="G262" s="110">
        <f t="shared" si="89"/>
        <v>68.5</v>
      </c>
      <c r="H262" s="110">
        <f t="shared" si="89"/>
        <v>16.25</v>
      </c>
      <c r="I262" s="110">
        <f t="shared" si="89"/>
        <v>0.8</v>
      </c>
      <c r="J262" s="110">
        <f t="shared" si="89"/>
        <v>0.8</v>
      </c>
      <c r="K262" s="110">
        <f>(K263/$B263)*100</f>
        <v>0</v>
      </c>
      <c r="L262" s="110">
        <f t="shared" si="89"/>
        <v>0</v>
      </c>
      <c r="M262" s="110">
        <f t="shared" si="89"/>
        <v>0</v>
      </c>
      <c r="N262" s="110">
        <f t="shared" si="89"/>
        <v>0</v>
      </c>
      <c r="O262" s="110">
        <f t="shared" si="89"/>
        <v>0</v>
      </c>
      <c r="P262" s="110">
        <f t="shared" si="89"/>
        <v>0</v>
      </c>
      <c r="Q262" s="110">
        <f t="shared" si="89"/>
        <v>0</v>
      </c>
      <c r="R262" s="110">
        <f t="shared" si="89"/>
        <v>0</v>
      </c>
      <c r="S262" s="110">
        <f t="shared" si="89"/>
        <v>0</v>
      </c>
      <c r="T262" s="110">
        <f t="shared" si="89"/>
        <v>800</v>
      </c>
      <c r="U262" s="110">
        <f t="shared" si="89"/>
        <v>2</v>
      </c>
      <c r="V262" s="110">
        <f t="shared" si="89"/>
        <v>0</v>
      </c>
      <c r="W262" s="110">
        <f t="shared" si="89"/>
        <v>0</v>
      </c>
      <c r="X262" s="110">
        <f t="shared" si="89"/>
        <v>0</v>
      </c>
      <c r="Y262" s="110">
        <f t="shared" si="89"/>
        <v>0</v>
      </c>
      <c r="Z262" s="110">
        <f t="shared" si="89"/>
        <v>0</v>
      </c>
      <c r="AA262" s="110">
        <f t="shared" si="89"/>
        <v>0</v>
      </c>
      <c r="AB262" s="110">
        <f t="shared" si="89"/>
        <v>0</v>
      </c>
    </row>
    <row r="263" spans="1:28" x14ac:dyDescent="0.25">
      <c r="B263" s="120">
        <v>20</v>
      </c>
      <c r="C263" s="120"/>
      <c r="D263" s="120"/>
      <c r="E263" s="138">
        <v>124.4</v>
      </c>
      <c r="F263" s="138">
        <v>0.1</v>
      </c>
      <c r="G263" s="138">
        <v>13.7</v>
      </c>
      <c r="H263" s="138">
        <v>3.25</v>
      </c>
      <c r="I263" s="138">
        <v>0.16</v>
      </c>
      <c r="J263" s="138">
        <v>0.16</v>
      </c>
      <c r="K263" s="138">
        <v>0</v>
      </c>
      <c r="L263" s="138">
        <v>0</v>
      </c>
      <c r="M263" s="138">
        <v>0</v>
      </c>
      <c r="N263" s="138">
        <v>0</v>
      </c>
      <c r="O263" s="138">
        <v>0</v>
      </c>
      <c r="P263" s="138">
        <v>0</v>
      </c>
      <c r="Q263" s="138">
        <v>0</v>
      </c>
      <c r="R263" s="138">
        <v>0</v>
      </c>
      <c r="S263" s="138">
        <v>0</v>
      </c>
      <c r="T263" s="138">
        <v>160</v>
      </c>
      <c r="U263" s="138">
        <f>(T263/1000)*2.5</f>
        <v>0.4</v>
      </c>
      <c r="V263" s="138">
        <v>0</v>
      </c>
      <c r="W263" s="138">
        <v>0</v>
      </c>
      <c r="X263" s="138">
        <v>0</v>
      </c>
      <c r="Y263" s="138">
        <v>0</v>
      </c>
      <c r="Z263" s="138">
        <v>0</v>
      </c>
      <c r="AA263" s="138">
        <v>0</v>
      </c>
      <c r="AB263" s="138">
        <v>0</v>
      </c>
    </row>
    <row r="264" spans="1:28" x14ac:dyDescent="0.25">
      <c r="B264" s="123" t="s">
        <v>156</v>
      </c>
      <c r="C264" s="112"/>
      <c r="D264" s="104"/>
      <c r="E264" s="110">
        <f>(E265/$B265)*100</f>
        <v>36</v>
      </c>
      <c r="F264" s="110">
        <f t="shared" ref="F264:AB264" si="90">(F265/$B265)*100</f>
        <v>0.5</v>
      </c>
      <c r="G264" s="110">
        <f t="shared" si="90"/>
        <v>0.1</v>
      </c>
      <c r="H264" s="110">
        <f t="shared" si="90"/>
        <v>0</v>
      </c>
      <c r="I264" s="110">
        <f t="shared" si="90"/>
        <v>8.7999999999999989</v>
      </c>
      <c r="J264" s="110">
        <f t="shared" si="90"/>
        <v>8.7999999999999989</v>
      </c>
      <c r="K264" s="110">
        <f>(K265/$B265)*100</f>
        <v>8.7999999999999989</v>
      </c>
      <c r="L264" s="110">
        <f t="shared" si="90"/>
        <v>0.1</v>
      </c>
      <c r="M264" s="110">
        <f t="shared" si="90"/>
        <v>3</v>
      </c>
      <c r="N264" s="110">
        <f t="shared" si="90"/>
        <v>7.9999999999999988E-2</v>
      </c>
      <c r="O264" s="110">
        <f t="shared" si="90"/>
        <v>1.9999999999999997E-2</v>
      </c>
      <c r="P264" s="110">
        <f t="shared" si="90"/>
        <v>0.2</v>
      </c>
      <c r="Q264" s="110">
        <f t="shared" si="90"/>
        <v>39</v>
      </c>
      <c r="R264" s="110">
        <f t="shared" si="90"/>
        <v>0</v>
      </c>
      <c r="S264" s="110">
        <f t="shared" si="90"/>
        <v>18</v>
      </c>
      <c r="T264" s="110">
        <f t="shared" si="90"/>
        <v>10</v>
      </c>
      <c r="U264" s="110">
        <f t="shared" si="90"/>
        <v>2.5000000000000001E-2</v>
      </c>
      <c r="V264" s="110">
        <f t="shared" si="90"/>
        <v>150</v>
      </c>
      <c r="W264" s="110">
        <f t="shared" si="90"/>
        <v>10</v>
      </c>
      <c r="X264" s="110">
        <f t="shared" si="90"/>
        <v>8</v>
      </c>
      <c r="Y264" s="110">
        <f t="shared" si="90"/>
        <v>13</v>
      </c>
      <c r="Z264" s="110">
        <f t="shared" si="90"/>
        <v>0.2</v>
      </c>
      <c r="AA264" s="110">
        <f t="shared" si="90"/>
        <v>0</v>
      </c>
      <c r="AB264" s="110">
        <f t="shared" si="90"/>
        <v>1</v>
      </c>
    </row>
    <row r="265" spans="1:28" x14ac:dyDescent="0.25">
      <c r="B265" s="120">
        <v>150</v>
      </c>
      <c r="C265" s="96">
        <v>1</v>
      </c>
      <c r="D265" s="94">
        <v>80</v>
      </c>
      <c r="E265" s="137">
        <v>54</v>
      </c>
      <c r="F265" s="137">
        <v>0.75</v>
      </c>
      <c r="G265" s="137">
        <v>0.15</v>
      </c>
      <c r="H265" s="137">
        <v>0</v>
      </c>
      <c r="I265" s="137">
        <v>13.2</v>
      </c>
      <c r="J265" s="137">
        <v>13.2</v>
      </c>
      <c r="K265" s="137">
        <v>13.2</v>
      </c>
      <c r="L265" s="137">
        <v>0.15</v>
      </c>
      <c r="M265" s="137">
        <v>4.5</v>
      </c>
      <c r="N265" s="137">
        <v>0.12</v>
      </c>
      <c r="O265" s="137">
        <v>0.03</v>
      </c>
      <c r="P265" s="137">
        <v>0.3</v>
      </c>
      <c r="Q265" s="137">
        <v>58.5</v>
      </c>
      <c r="R265" s="137">
        <v>0</v>
      </c>
      <c r="S265" s="137">
        <v>27</v>
      </c>
      <c r="T265" s="137">
        <v>15</v>
      </c>
      <c r="U265" s="137">
        <f>(T265/1000)*2.5</f>
        <v>3.7499999999999999E-2</v>
      </c>
      <c r="V265" s="137">
        <v>225</v>
      </c>
      <c r="W265" s="137">
        <v>15</v>
      </c>
      <c r="X265" s="137">
        <v>12</v>
      </c>
      <c r="Y265" s="137">
        <v>19.5</v>
      </c>
      <c r="Z265" s="137">
        <v>0.3</v>
      </c>
      <c r="AA265" s="137">
        <v>0</v>
      </c>
      <c r="AB265" s="137">
        <v>1.5</v>
      </c>
    </row>
    <row r="266" spans="1:28" x14ac:dyDescent="0.25">
      <c r="B266" s="104" t="s">
        <v>158</v>
      </c>
      <c r="C266" s="112"/>
      <c r="D266" s="104"/>
      <c r="E266" s="110">
        <v>0</v>
      </c>
      <c r="F266" s="110">
        <v>0</v>
      </c>
      <c r="G266" s="110">
        <v>0</v>
      </c>
      <c r="H266" s="110">
        <v>0</v>
      </c>
      <c r="I266" s="110">
        <v>0</v>
      </c>
      <c r="J266" s="110">
        <v>0</v>
      </c>
      <c r="K266" s="110">
        <f>(K267/$B267)*100</f>
        <v>0</v>
      </c>
      <c r="L266" s="110">
        <v>0</v>
      </c>
      <c r="M266" s="110">
        <v>0</v>
      </c>
      <c r="N266" s="110">
        <v>0</v>
      </c>
      <c r="O266" s="110">
        <v>0</v>
      </c>
      <c r="P266" s="110">
        <v>0</v>
      </c>
      <c r="Q266" s="110">
        <v>0</v>
      </c>
      <c r="R266" s="110">
        <v>0</v>
      </c>
      <c r="S266" s="110">
        <v>5</v>
      </c>
      <c r="T266" s="110">
        <v>0</v>
      </c>
      <c r="U266" s="110">
        <v>0</v>
      </c>
      <c r="V266" s="110">
        <v>35</v>
      </c>
      <c r="W266" s="110">
        <v>0</v>
      </c>
      <c r="X266" s="110">
        <v>2</v>
      </c>
      <c r="Y266" s="110">
        <v>3</v>
      </c>
      <c r="Z266" s="110">
        <v>0</v>
      </c>
      <c r="AA266" s="110">
        <v>0</v>
      </c>
      <c r="AB266" s="110">
        <v>0</v>
      </c>
    </row>
    <row r="267" spans="1:28" x14ac:dyDescent="0.25">
      <c r="B267" s="94">
        <v>330</v>
      </c>
      <c r="C267" s="96"/>
      <c r="D267" s="94"/>
      <c r="E267" s="122">
        <v>0</v>
      </c>
      <c r="F267" s="122">
        <v>0</v>
      </c>
      <c r="G267" s="122">
        <v>0</v>
      </c>
      <c r="H267" s="122">
        <v>0</v>
      </c>
      <c r="I267" s="122">
        <v>0</v>
      </c>
      <c r="J267" s="122">
        <v>0</v>
      </c>
      <c r="K267" s="122">
        <v>0</v>
      </c>
      <c r="L267" s="122">
        <v>0</v>
      </c>
      <c r="M267" s="122">
        <v>0</v>
      </c>
      <c r="N267" s="122">
        <v>0</v>
      </c>
      <c r="O267" s="122">
        <v>0</v>
      </c>
      <c r="P267" s="122">
        <v>0</v>
      </c>
      <c r="Q267" s="122">
        <v>0</v>
      </c>
      <c r="R267" s="122">
        <v>0</v>
      </c>
      <c r="S267" s="122">
        <v>16.5</v>
      </c>
      <c r="T267" s="122">
        <v>0</v>
      </c>
      <c r="U267" s="122">
        <v>0</v>
      </c>
      <c r="V267" s="122">
        <v>115.5</v>
      </c>
      <c r="W267" s="122">
        <v>0</v>
      </c>
      <c r="X267" s="122">
        <v>6.6</v>
      </c>
      <c r="Y267" s="122">
        <v>9.9</v>
      </c>
      <c r="Z267" s="122">
        <v>0</v>
      </c>
      <c r="AA267" s="122">
        <v>0</v>
      </c>
      <c r="AB267" s="122">
        <v>0</v>
      </c>
    </row>
    <row r="268" spans="1:28" x14ac:dyDescent="0.25">
      <c r="B268" s="104" t="s">
        <v>159</v>
      </c>
      <c r="C268" s="112"/>
      <c r="D268" s="104"/>
      <c r="E268" s="110">
        <v>100</v>
      </c>
      <c r="F268" s="110">
        <v>14.6</v>
      </c>
      <c r="G268" s="110">
        <v>0</v>
      </c>
      <c r="H268" s="110">
        <v>0</v>
      </c>
      <c r="I268" s="110">
        <v>11</v>
      </c>
      <c r="J268" s="110">
        <v>0</v>
      </c>
      <c r="K268" s="110">
        <f>(K269/$B269)*100</f>
        <v>0</v>
      </c>
      <c r="L268" s="110">
        <v>0</v>
      </c>
      <c r="M268" s="110">
        <v>0</v>
      </c>
      <c r="N268" s="110">
        <v>0.04</v>
      </c>
      <c r="O268" s="110">
        <v>0.21</v>
      </c>
      <c r="P268" s="110">
        <v>24.8</v>
      </c>
      <c r="Q268" s="110">
        <v>0</v>
      </c>
      <c r="R268" s="110">
        <v>0</v>
      </c>
      <c r="S268" s="110">
        <v>11</v>
      </c>
      <c r="T268" s="110">
        <v>81</v>
      </c>
      <c r="U268" s="110">
        <v>0.20250000000000001</v>
      </c>
      <c r="V268" s="110">
        <v>3780</v>
      </c>
      <c r="W268" s="110">
        <v>140</v>
      </c>
      <c r="X268" s="110">
        <v>330</v>
      </c>
      <c r="Y268" s="110">
        <v>310</v>
      </c>
      <c r="Z268" s="110">
        <v>4.5999999999999996</v>
      </c>
      <c r="AA268" s="110">
        <v>1.1000000000000001</v>
      </c>
      <c r="AB268" s="110">
        <v>9</v>
      </c>
    </row>
    <row r="269" spans="1:28" x14ac:dyDescent="0.25">
      <c r="B269" s="94">
        <v>6</v>
      </c>
      <c r="C269" s="96"/>
      <c r="D269" s="94"/>
      <c r="E269" s="122">
        <v>6</v>
      </c>
      <c r="F269" s="122">
        <v>0.87599999999999989</v>
      </c>
      <c r="G269" s="122">
        <v>0</v>
      </c>
      <c r="H269" s="122">
        <v>0</v>
      </c>
      <c r="I269" s="122">
        <v>0.66</v>
      </c>
      <c r="J269" s="122">
        <v>0</v>
      </c>
      <c r="K269" s="122">
        <v>0</v>
      </c>
      <c r="L269" s="122">
        <v>0</v>
      </c>
      <c r="M269" s="122">
        <v>0</v>
      </c>
      <c r="N269" s="122">
        <v>2.3999999999999998E-3</v>
      </c>
      <c r="O269" s="122">
        <v>1.26E-2</v>
      </c>
      <c r="P269" s="122">
        <v>1.4880000000000002</v>
      </c>
      <c r="Q269" s="122">
        <v>0</v>
      </c>
      <c r="R269" s="122">
        <v>0</v>
      </c>
      <c r="S269" s="122">
        <v>0.66</v>
      </c>
      <c r="T269" s="122">
        <v>4.8600000000000003</v>
      </c>
      <c r="U269" s="122">
        <v>1.2150000000000001E-2</v>
      </c>
      <c r="V269" s="122">
        <v>226.8</v>
      </c>
      <c r="W269" s="122">
        <v>8.4</v>
      </c>
      <c r="X269" s="122">
        <v>19.8</v>
      </c>
      <c r="Y269" s="122">
        <v>18.600000000000001</v>
      </c>
      <c r="Z269" s="122">
        <v>0.27599999999999997</v>
      </c>
      <c r="AA269" s="122">
        <v>6.6000000000000003E-2</v>
      </c>
      <c r="AB269" s="122">
        <v>0.54</v>
      </c>
    </row>
    <row r="270" spans="1:28" x14ac:dyDescent="0.25">
      <c r="B270" s="104" t="s">
        <v>160</v>
      </c>
      <c r="C270" s="112"/>
      <c r="D270" s="104"/>
      <c r="E270" s="110">
        <v>45</v>
      </c>
      <c r="F270" s="110">
        <v>3.4</v>
      </c>
      <c r="G270" s="110">
        <v>1.6</v>
      </c>
      <c r="H270" s="110">
        <v>1.01</v>
      </c>
      <c r="I270" s="110">
        <v>4.5999999999999996</v>
      </c>
      <c r="J270" s="110">
        <v>4.7200000000000006</v>
      </c>
      <c r="K270" s="110">
        <f>(K271/$B271)*100</f>
        <v>0</v>
      </c>
      <c r="L270" s="110">
        <v>0</v>
      </c>
      <c r="M270" s="110">
        <v>23</v>
      </c>
      <c r="N270" s="110">
        <v>0.03</v>
      </c>
      <c r="O270" s="110">
        <v>0.25</v>
      </c>
      <c r="P270" s="110">
        <v>0.1</v>
      </c>
      <c r="Q270" s="110">
        <v>2</v>
      </c>
      <c r="R270" s="110">
        <v>0.9</v>
      </c>
      <c r="S270" s="110">
        <v>12</v>
      </c>
      <c r="T270" s="110">
        <v>41</v>
      </c>
      <c r="U270" s="110">
        <v>0.10249999999999999</v>
      </c>
      <c r="V270" s="110">
        <v>157</v>
      </c>
      <c r="W270" s="110">
        <v>120</v>
      </c>
      <c r="X270" s="110">
        <v>10</v>
      </c>
      <c r="Y270" s="110">
        <v>96</v>
      </c>
      <c r="Z270" s="110">
        <v>0</v>
      </c>
      <c r="AA270" s="110">
        <v>0.4</v>
      </c>
      <c r="AB270" s="110">
        <v>1</v>
      </c>
    </row>
    <row r="271" spans="1:28" x14ac:dyDescent="0.25">
      <c r="B271" s="94">
        <v>125</v>
      </c>
      <c r="C271" s="96"/>
      <c r="D271" s="94"/>
      <c r="E271" s="122">
        <v>56.25</v>
      </c>
      <c r="F271" s="122">
        <v>4.25</v>
      </c>
      <c r="G271" s="122">
        <v>2</v>
      </c>
      <c r="H271" s="122">
        <v>1.2625</v>
      </c>
      <c r="I271" s="122">
        <v>5.75</v>
      </c>
      <c r="J271" s="122">
        <v>5.9</v>
      </c>
      <c r="K271" s="122">
        <v>0</v>
      </c>
      <c r="L271" s="122">
        <v>0</v>
      </c>
      <c r="M271" s="122">
        <v>28.75</v>
      </c>
      <c r="N271" s="122">
        <v>3.7499999999999999E-2</v>
      </c>
      <c r="O271" s="122">
        <v>0.3125</v>
      </c>
      <c r="P271" s="122">
        <v>0.125</v>
      </c>
      <c r="Q271" s="122">
        <v>2.5</v>
      </c>
      <c r="R271" s="122">
        <v>1.125</v>
      </c>
      <c r="S271" s="122">
        <v>15</v>
      </c>
      <c r="T271" s="122">
        <v>51.25</v>
      </c>
      <c r="U271" s="122">
        <v>0.12812499999999999</v>
      </c>
      <c r="V271" s="122">
        <v>196.25</v>
      </c>
      <c r="W271" s="122">
        <v>150</v>
      </c>
      <c r="X271" s="122">
        <v>12.5</v>
      </c>
      <c r="Y271" s="122">
        <v>120</v>
      </c>
      <c r="Z271" s="122">
        <v>0</v>
      </c>
      <c r="AA271" s="122">
        <v>0.5</v>
      </c>
      <c r="AB271" s="122">
        <v>1.25</v>
      </c>
    </row>
    <row r="272" spans="1:28" x14ac:dyDescent="0.25">
      <c r="A272" s="113" t="s">
        <v>34</v>
      </c>
      <c r="B272" s="114">
        <f>B261+B263+B265+B267+B269+B271</f>
        <v>711</v>
      </c>
      <c r="C272" s="114">
        <f t="shared" ref="C272:AB272" si="91">C261+C263+C265+C267+C269+C271</f>
        <v>1</v>
      </c>
      <c r="D272" s="114">
        <f t="shared" si="91"/>
        <v>80</v>
      </c>
      <c r="E272" s="114">
        <f t="shared" si="91"/>
        <v>444.65</v>
      </c>
      <c r="F272" s="114">
        <f t="shared" si="91"/>
        <v>14.936</v>
      </c>
      <c r="G272" s="114">
        <f t="shared" si="91"/>
        <v>18.169999999999998</v>
      </c>
      <c r="H272" s="114">
        <f t="shared" si="91"/>
        <v>4.9424999999999999</v>
      </c>
      <c r="I272" s="114">
        <f t="shared" si="91"/>
        <v>59.129999999999995</v>
      </c>
      <c r="J272" s="114">
        <f t="shared" si="91"/>
        <v>21.82</v>
      </c>
      <c r="K272" s="114">
        <f t="shared" si="91"/>
        <v>13.2</v>
      </c>
      <c r="L272" s="114">
        <f t="shared" si="91"/>
        <v>4.87</v>
      </c>
      <c r="M272" s="114">
        <f t="shared" si="91"/>
        <v>33.25</v>
      </c>
      <c r="N272" s="114">
        <f t="shared" si="91"/>
        <v>0.3599</v>
      </c>
      <c r="O272" s="114">
        <f t="shared" si="91"/>
        <v>0.40510000000000002</v>
      </c>
      <c r="P272" s="114">
        <f t="shared" si="91"/>
        <v>5.5129999999999999</v>
      </c>
      <c r="Q272" s="114">
        <f t="shared" si="91"/>
        <v>61</v>
      </c>
      <c r="R272" s="114">
        <f t="shared" si="91"/>
        <v>1.6850000000000001</v>
      </c>
      <c r="S272" s="114">
        <f t="shared" si="91"/>
        <v>95.96</v>
      </c>
      <c r="T272" s="114">
        <f t="shared" si="91"/>
        <v>647.11</v>
      </c>
      <c r="U272" s="114">
        <f t="shared" si="91"/>
        <v>1.6177750000000002</v>
      </c>
      <c r="V272" s="114">
        <f t="shared" si="91"/>
        <v>1000.3499999999999</v>
      </c>
      <c r="W272" s="114">
        <f t="shared" si="91"/>
        <v>272.60000000000002</v>
      </c>
      <c r="X272" s="114">
        <f t="shared" si="91"/>
        <v>112.49999999999999</v>
      </c>
      <c r="Y272" s="114">
        <f t="shared" si="91"/>
        <v>357.6</v>
      </c>
      <c r="Z272" s="114">
        <f t="shared" si="91"/>
        <v>2.8259999999999996</v>
      </c>
      <c r="AA272" s="114">
        <f t="shared" si="91"/>
        <v>2.0860000000000003</v>
      </c>
      <c r="AB272" s="114">
        <f t="shared" si="91"/>
        <v>12.09</v>
      </c>
    </row>
    <row r="273" spans="1:28" x14ac:dyDescent="0.25">
      <c r="B273" s="95"/>
      <c r="C273" s="97"/>
      <c r="D273" s="97"/>
      <c r="E273" s="135"/>
      <c r="F273" s="135"/>
      <c r="G273" s="135"/>
      <c r="H273" s="135"/>
      <c r="I273" s="135"/>
      <c r="J273" s="135"/>
      <c r="K273" s="135"/>
      <c r="L273" s="135"/>
      <c r="M273" s="135"/>
      <c r="N273" s="135"/>
      <c r="O273" s="135"/>
      <c r="P273" s="135"/>
      <c r="Q273" s="135"/>
      <c r="R273" s="135"/>
      <c r="S273" s="135"/>
      <c r="T273" s="135"/>
      <c r="U273" s="135"/>
      <c r="V273" s="135"/>
      <c r="W273" s="135"/>
      <c r="X273" s="135"/>
      <c r="Y273" s="135"/>
      <c r="Z273" s="135"/>
      <c r="AA273" s="135"/>
      <c r="AB273" s="135"/>
    </row>
    <row r="274" spans="1:28" x14ac:dyDescent="0.25">
      <c r="A274" s="115" t="s">
        <v>161</v>
      </c>
      <c r="B274" s="116">
        <f>SUM(B272,B258,B252,B246)</f>
        <v>1991</v>
      </c>
      <c r="C274" s="116">
        <f t="shared" ref="C274:AB274" si="92">SUM(C272,C258,C252,C246)</f>
        <v>7.2</v>
      </c>
      <c r="D274" s="116">
        <f t="shared" si="92"/>
        <v>596</v>
      </c>
      <c r="E274" s="116">
        <f t="shared" si="92"/>
        <v>2146.5700000000002</v>
      </c>
      <c r="F274" s="116">
        <f t="shared" si="92"/>
        <v>99.111000000000004</v>
      </c>
      <c r="G274" s="116">
        <f t="shared" si="92"/>
        <v>67.22</v>
      </c>
      <c r="H274" s="116">
        <f t="shared" si="92"/>
        <v>16.6525</v>
      </c>
      <c r="I274" s="116">
        <f t="shared" si="92"/>
        <v>306.05500000000001</v>
      </c>
      <c r="J274" s="116">
        <f t="shared" si="92"/>
        <v>90.834999999999994</v>
      </c>
      <c r="K274" s="116">
        <f t="shared" si="92"/>
        <v>33.559999999999995</v>
      </c>
      <c r="L274" s="116">
        <f t="shared" si="92"/>
        <v>35.164999999999999</v>
      </c>
      <c r="M274" s="116">
        <f t="shared" si="92"/>
        <v>665.4</v>
      </c>
      <c r="N274" s="116">
        <f t="shared" si="92"/>
        <v>2.0699000000000001</v>
      </c>
      <c r="O274" s="116">
        <f t="shared" si="92"/>
        <v>1.9979</v>
      </c>
      <c r="P274" s="116">
        <f t="shared" si="92"/>
        <v>39.707999999999998</v>
      </c>
      <c r="Q274" s="116">
        <f t="shared" si="92"/>
        <v>176.64</v>
      </c>
      <c r="R274" s="116">
        <f t="shared" si="92"/>
        <v>3.7050000000000001</v>
      </c>
      <c r="S274" s="116">
        <f t="shared" si="92"/>
        <v>427.49999999999994</v>
      </c>
      <c r="T274" s="116">
        <f t="shared" si="92"/>
        <v>2999.21</v>
      </c>
      <c r="U274" s="116">
        <f t="shared" si="92"/>
        <v>7.4980250000000002</v>
      </c>
      <c r="V274" s="116">
        <f t="shared" si="92"/>
        <v>4008.45</v>
      </c>
      <c r="W274" s="116">
        <f t="shared" si="92"/>
        <v>811.95</v>
      </c>
      <c r="X274" s="116">
        <f t="shared" si="92"/>
        <v>513.9</v>
      </c>
      <c r="Y274" s="116">
        <f t="shared" si="92"/>
        <v>1729</v>
      </c>
      <c r="Z274" s="116">
        <f t="shared" si="92"/>
        <v>22.706</v>
      </c>
      <c r="AA274" s="116">
        <f t="shared" si="92"/>
        <v>10.196000000000002</v>
      </c>
      <c r="AB274" s="116">
        <f t="shared" si="92"/>
        <v>54.79</v>
      </c>
    </row>
    <row r="275" spans="1:28" x14ac:dyDescent="0.25">
      <c r="E275" s="136"/>
      <c r="F275" s="136"/>
      <c r="G275" s="136"/>
      <c r="H275" s="136"/>
      <c r="I275" s="136"/>
      <c r="J275" s="136"/>
      <c r="K275" s="136"/>
      <c r="L275" s="136"/>
      <c r="M275" s="136"/>
      <c r="N275" s="136"/>
      <c r="O275" s="136"/>
      <c r="P275" s="136"/>
      <c r="Q275" s="136"/>
      <c r="R275" s="136"/>
      <c r="S275" s="136"/>
      <c r="T275" s="136"/>
      <c r="U275" s="136"/>
      <c r="V275" s="136"/>
      <c r="W275" s="136"/>
      <c r="X275" s="136"/>
      <c r="Y275" s="136"/>
      <c r="Z275" s="136"/>
      <c r="AA275" s="136"/>
      <c r="AB275" s="136"/>
    </row>
    <row r="276" spans="1:28" x14ac:dyDescent="0.25">
      <c r="A276" s="101" t="s">
        <v>130</v>
      </c>
      <c r="B276" s="10" t="s">
        <v>131</v>
      </c>
      <c r="C276" s="10"/>
      <c r="D276" s="10"/>
      <c r="E276" s="12"/>
      <c r="F276" s="12"/>
      <c r="G276" s="12"/>
      <c r="H276" s="12"/>
      <c r="I276" s="12"/>
      <c r="J276" s="12"/>
      <c r="K276" s="12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</row>
    <row r="277" spans="1:28" x14ac:dyDescent="0.25">
      <c r="B277" s="89" t="s">
        <v>27</v>
      </c>
      <c r="E277" s="136"/>
      <c r="F277" s="136"/>
      <c r="G277" s="136"/>
      <c r="H277" s="136"/>
      <c r="I277" s="136"/>
      <c r="J277" s="136"/>
      <c r="K277" s="136"/>
      <c r="L277" s="136"/>
      <c r="M277" s="136"/>
      <c r="N277" s="136"/>
      <c r="O277" s="136"/>
      <c r="P277" s="136"/>
      <c r="Q277" s="136"/>
      <c r="R277" s="136"/>
      <c r="S277" s="136"/>
      <c r="T277" s="136"/>
      <c r="U277" s="136"/>
      <c r="V277" s="136"/>
      <c r="W277" s="136"/>
      <c r="X277" s="136"/>
      <c r="Y277" s="136"/>
      <c r="Z277" s="136"/>
      <c r="AA277" s="136"/>
      <c r="AB277" s="136"/>
    </row>
    <row r="278" spans="1:28" x14ac:dyDescent="0.25">
      <c r="A278" s="103"/>
      <c r="B278" s="104" t="s">
        <v>196</v>
      </c>
      <c r="C278" s="110"/>
      <c r="D278" s="110"/>
      <c r="E278" s="110">
        <f>(E279/$B279)*100</f>
        <v>254.99999999999997</v>
      </c>
      <c r="F278" s="110">
        <f t="shared" ref="F278:AB286" si="93">(F279/$B279)*100</f>
        <v>11.200000000000001</v>
      </c>
      <c r="G278" s="110">
        <f t="shared" si="93"/>
        <v>2.9</v>
      </c>
      <c r="H278" s="110">
        <f t="shared" si="93"/>
        <v>0.53749999999999998</v>
      </c>
      <c r="I278" s="110">
        <f t="shared" si="93"/>
        <v>49.2</v>
      </c>
      <c r="J278" s="110">
        <f>(J279/$B279)*100</f>
        <v>3.2</v>
      </c>
      <c r="K278" s="110">
        <f>(K279/$B279)*100</f>
        <v>0</v>
      </c>
      <c r="L278" s="110">
        <f t="shared" si="93"/>
        <v>5.8999999999999995</v>
      </c>
      <c r="M278" s="110">
        <f t="shared" si="93"/>
        <v>0</v>
      </c>
      <c r="N278" s="110">
        <f t="shared" si="93"/>
        <v>0.25</v>
      </c>
      <c r="O278" s="110">
        <f t="shared" si="93"/>
        <v>6.25E-2</v>
      </c>
      <c r="P278" s="110">
        <f t="shared" si="93"/>
        <v>4.5</v>
      </c>
      <c r="Q278" s="110">
        <f t="shared" si="93"/>
        <v>0</v>
      </c>
      <c r="R278" s="110">
        <f t="shared" si="93"/>
        <v>0.70000000000000007</v>
      </c>
      <c r="S278" s="110">
        <f t="shared" si="93"/>
        <v>46</v>
      </c>
      <c r="T278" s="110">
        <f t="shared" si="93"/>
        <v>520</v>
      </c>
      <c r="U278" s="110">
        <f t="shared" si="93"/>
        <v>1.3</v>
      </c>
      <c r="V278" s="110">
        <f t="shared" si="93"/>
        <v>296</v>
      </c>
      <c r="W278" s="110">
        <f t="shared" si="93"/>
        <v>124</v>
      </c>
      <c r="X278" s="110">
        <f t="shared" si="93"/>
        <v>77</v>
      </c>
      <c r="Y278" s="110">
        <f t="shared" si="93"/>
        <v>237</v>
      </c>
      <c r="Z278" s="110">
        <f t="shared" si="93"/>
        <v>2.8125</v>
      </c>
      <c r="AA278" s="110">
        <f t="shared" si="93"/>
        <v>1.9</v>
      </c>
      <c r="AB278" s="110">
        <f t="shared" si="93"/>
        <v>11.000000000000002</v>
      </c>
    </row>
    <row r="279" spans="1:28" x14ac:dyDescent="0.25">
      <c r="B279" s="90">
        <v>80</v>
      </c>
      <c r="C279" s="99"/>
      <c r="D279" s="98"/>
      <c r="E279" s="98">
        <v>204</v>
      </c>
      <c r="F279" s="98">
        <v>8.9600000000000009</v>
      </c>
      <c r="G279" s="98">
        <v>2.3199999999999998</v>
      </c>
      <c r="H279" s="98">
        <v>0.43</v>
      </c>
      <c r="I279" s="98">
        <v>39.36</v>
      </c>
      <c r="J279" s="98">
        <v>2.56</v>
      </c>
      <c r="K279" s="98">
        <v>0</v>
      </c>
      <c r="L279" s="98">
        <v>4.72</v>
      </c>
      <c r="M279" s="98">
        <v>0</v>
      </c>
      <c r="N279" s="98">
        <v>0.2</v>
      </c>
      <c r="O279" s="98">
        <v>0.05</v>
      </c>
      <c r="P279" s="98">
        <v>3.6</v>
      </c>
      <c r="Q279" s="98">
        <v>0</v>
      </c>
      <c r="R279" s="98">
        <v>0.56000000000000005</v>
      </c>
      <c r="S279" s="98">
        <v>36.799999999999997</v>
      </c>
      <c r="T279" s="98">
        <v>416</v>
      </c>
      <c r="U279" s="98">
        <f>(T279/1000)*2.5</f>
        <v>1.04</v>
      </c>
      <c r="V279" s="98">
        <v>236.8</v>
      </c>
      <c r="W279" s="98">
        <v>99.2</v>
      </c>
      <c r="X279" s="98">
        <v>61.6</v>
      </c>
      <c r="Y279" s="98">
        <v>189.6</v>
      </c>
      <c r="Z279" s="98">
        <v>2.25</v>
      </c>
      <c r="AA279" s="98">
        <v>1.52</v>
      </c>
      <c r="AB279" s="98">
        <v>8.8000000000000007</v>
      </c>
    </row>
    <row r="280" spans="1:28" x14ac:dyDescent="0.25">
      <c r="B280" s="104" t="s">
        <v>148</v>
      </c>
      <c r="C280" s="110"/>
      <c r="D280" s="110"/>
      <c r="E280" s="110">
        <f>(E281/$B281)*100</f>
        <v>622.00000000000011</v>
      </c>
      <c r="F280" s="110">
        <f t="shared" si="93"/>
        <v>0.5</v>
      </c>
      <c r="G280" s="110">
        <f t="shared" si="93"/>
        <v>68.5</v>
      </c>
      <c r="H280" s="110">
        <f t="shared" si="93"/>
        <v>16.25</v>
      </c>
      <c r="I280" s="110">
        <f t="shared" si="93"/>
        <v>0.8</v>
      </c>
      <c r="J280" s="110">
        <f>(J281/$B281)*100</f>
        <v>0.8</v>
      </c>
      <c r="K280" s="110">
        <f>(K281/$B281)*100</f>
        <v>0</v>
      </c>
      <c r="L280" s="110">
        <f t="shared" si="93"/>
        <v>0</v>
      </c>
      <c r="M280" s="110">
        <f t="shared" si="93"/>
        <v>0</v>
      </c>
      <c r="N280" s="110">
        <f t="shared" si="93"/>
        <v>0</v>
      </c>
      <c r="O280" s="110">
        <f t="shared" si="93"/>
        <v>0</v>
      </c>
      <c r="P280" s="110">
        <f t="shared" si="93"/>
        <v>0</v>
      </c>
      <c r="Q280" s="110">
        <f t="shared" si="93"/>
        <v>0</v>
      </c>
      <c r="R280" s="110">
        <f t="shared" si="93"/>
        <v>0</v>
      </c>
      <c r="S280" s="110">
        <f t="shared" si="93"/>
        <v>0</v>
      </c>
      <c r="T280" s="110">
        <f t="shared" si="93"/>
        <v>800</v>
      </c>
      <c r="U280" s="110">
        <f t="shared" si="93"/>
        <v>2</v>
      </c>
      <c r="V280" s="110">
        <f t="shared" si="93"/>
        <v>0</v>
      </c>
      <c r="W280" s="110">
        <f t="shared" si="93"/>
        <v>0</v>
      </c>
      <c r="X280" s="110">
        <f t="shared" si="93"/>
        <v>0</v>
      </c>
      <c r="Y280" s="110">
        <f t="shared" si="93"/>
        <v>0</v>
      </c>
      <c r="Z280" s="110">
        <f t="shared" si="93"/>
        <v>0</v>
      </c>
      <c r="AA280" s="110">
        <f t="shared" si="93"/>
        <v>0</v>
      </c>
      <c r="AB280" s="110">
        <f t="shared" si="93"/>
        <v>0</v>
      </c>
    </row>
    <row r="281" spans="1:28" x14ac:dyDescent="0.25">
      <c r="B281" s="90">
        <v>20</v>
      </c>
      <c r="C281" s="99"/>
      <c r="D281" s="98"/>
      <c r="E281" s="98">
        <v>124.4</v>
      </c>
      <c r="F281" s="98">
        <v>0.1</v>
      </c>
      <c r="G281" s="98">
        <v>13.7</v>
      </c>
      <c r="H281" s="98">
        <v>3.25</v>
      </c>
      <c r="I281" s="98">
        <v>0.16</v>
      </c>
      <c r="J281" s="98">
        <v>0.16</v>
      </c>
      <c r="K281" s="98">
        <v>0</v>
      </c>
      <c r="L281" s="98">
        <v>0</v>
      </c>
      <c r="M281" s="98">
        <v>0</v>
      </c>
      <c r="N281" s="98">
        <v>0</v>
      </c>
      <c r="O281" s="98">
        <v>0</v>
      </c>
      <c r="P281" s="98">
        <v>0</v>
      </c>
      <c r="Q281" s="98">
        <v>0</v>
      </c>
      <c r="R281" s="98">
        <v>0</v>
      </c>
      <c r="S281" s="98">
        <v>0</v>
      </c>
      <c r="T281" s="98">
        <v>160</v>
      </c>
      <c r="U281" s="98">
        <f>(T281/1000)*2.5</f>
        <v>0.4</v>
      </c>
      <c r="V281" s="98">
        <v>0</v>
      </c>
      <c r="W281" s="98">
        <v>0</v>
      </c>
      <c r="X281" s="98">
        <v>0</v>
      </c>
      <c r="Y281" s="98">
        <v>0</v>
      </c>
      <c r="Z281" s="98">
        <v>0</v>
      </c>
      <c r="AA281" s="98">
        <v>0</v>
      </c>
      <c r="AB281" s="98">
        <v>0</v>
      </c>
    </row>
    <row r="282" spans="1:28" x14ac:dyDescent="0.25">
      <c r="B282" s="104" t="s">
        <v>163</v>
      </c>
      <c r="C282" s="117"/>
      <c r="D282" s="110"/>
      <c r="E282" s="110">
        <f>(E283/$B283)*100</f>
        <v>352.00000000000006</v>
      </c>
      <c r="F282" s="110">
        <f t="shared" si="93"/>
        <v>11.200000000000001</v>
      </c>
      <c r="G282" s="110">
        <f t="shared" si="93"/>
        <v>2.7</v>
      </c>
      <c r="H282" s="110">
        <f t="shared" si="93"/>
        <v>0.6</v>
      </c>
      <c r="I282" s="110">
        <f t="shared" si="93"/>
        <v>75.5</v>
      </c>
      <c r="J282" s="110">
        <f>(J283/$B283)*100</f>
        <v>4.9000000000000004</v>
      </c>
      <c r="K282" s="110">
        <f>(K283/$B283)*100</f>
        <v>2.4250000000000003</v>
      </c>
      <c r="L282" s="110">
        <f t="shared" si="93"/>
        <v>9.7000000000000011</v>
      </c>
      <c r="M282" s="110">
        <f t="shared" si="93"/>
        <v>0</v>
      </c>
      <c r="N282" s="110">
        <f t="shared" si="93"/>
        <v>1.2</v>
      </c>
      <c r="O282" s="110">
        <f t="shared" si="93"/>
        <v>1.4000000000000001</v>
      </c>
      <c r="P282" s="110">
        <f t="shared" si="93"/>
        <v>15.299999999999999</v>
      </c>
      <c r="Q282" s="110">
        <f t="shared" si="93"/>
        <v>0</v>
      </c>
      <c r="R282" s="110">
        <f t="shared" si="93"/>
        <v>0</v>
      </c>
      <c r="S282" s="110">
        <f t="shared" si="93"/>
        <v>170</v>
      </c>
      <c r="T282" s="110">
        <f t="shared" si="93"/>
        <v>270</v>
      </c>
      <c r="U282" s="110">
        <f t="shared" si="93"/>
        <v>0.67500000000000004</v>
      </c>
      <c r="V282" s="110">
        <f t="shared" si="93"/>
        <v>370</v>
      </c>
      <c r="W282" s="110">
        <f t="shared" si="93"/>
        <v>35</v>
      </c>
      <c r="X282" s="110">
        <f t="shared" si="93"/>
        <v>120</v>
      </c>
      <c r="Y282" s="110">
        <f t="shared" si="93"/>
        <v>290</v>
      </c>
      <c r="Z282" s="110">
        <f t="shared" si="93"/>
        <v>11.899999999999999</v>
      </c>
      <c r="AA282" s="110">
        <f t="shared" si="93"/>
        <v>2</v>
      </c>
      <c r="AB282" s="110">
        <f t="shared" si="93"/>
        <v>2</v>
      </c>
    </row>
    <row r="283" spans="1:28" x14ac:dyDescent="0.25">
      <c r="B283" s="90">
        <v>40</v>
      </c>
      <c r="C283" s="99"/>
      <c r="D283" s="98"/>
      <c r="E283" s="99">
        <v>140.80000000000001</v>
      </c>
      <c r="F283" s="99">
        <v>4.4800000000000004</v>
      </c>
      <c r="G283" s="99">
        <v>1.08</v>
      </c>
      <c r="H283" s="99">
        <v>0.24</v>
      </c>
      <c r="I283" s="99">
        <v>30.2</v>
      </c>
      <c r="J283" s="99">
        <v>1.96</v>
      </c>
      <c r="K283" s="99">
        <v>0.97</v>
      </c>
      <c r="L283" s="99">
        <v>3.88</v>
      </c>
      <c r="M283" s="99">
        <v>0</v>
      </c>
      <c r="N283" s="99">
        <v>0.48</v>
      </c>
      <c r="O283" s="99">
        <v>0.56000000000000005</v>
      </c>
      <c r="P283" s="99">
        <v>6.12</v>
      </c>
      <c r="Q283" s="99">
        <v>0</v>
      </c>
      <c r="R283" s="99">
        <v>0</v>
      </c>
      <c r="S283" s="99">
        <v>68</v>
      </c>
      <c r="T283" s="99">
        <v>108</v>
      </c>
      <c r="U283" s="99">
        <f>(T283/1000)*2.5</f>
        <v>0.27</v>
      </c>
      <c r="V283" s="99">
        <v>148</v>
      </c>
      <c r="W283" s="99">
        <v>14</v>
      </c>
      <c r="X283" s="99">
        <v>48</v>
      </c>
      <c r="Y283" s="99">
        <v>116</v>
      </c>
      <c r="Z283" s="99">
        <v>4.76</v>
      </c>
      <c r="AA283" s="99">
        <v>0.8</v>
      </c>
      <c r="AB283" s="99">
        <v>0.8</v>
      </c>
    </row>
    <row r="284" spans="1:28" x14ac:dyDescent="0.25">
      <c r="B284" s="104" t="s">
        <v>164</v>
      </c>
      <c r="C284" s="117"/>
      <c r="D284" s="110"/>
      <c r="E284" s="110">
        <f>(E285/$B285)*100</f>
        <v>46</v>
      </c>
      <c r="F284" s="110">
        <f t="shared" si="93"/>
        <v>3.5000000000000004</v>
      </c>
      <c r="G284" s="110">
        <f t="shared" si="93"/>
        <v>1.7000000000000002</v>
      </c>
      <c r="H284" s="110">
        <f t="shared" si="93"/>
        <v>1.07</v>
      </c>
      <c r="I284" s="110">
        <f t="shared" si="93"/>
        <v>4.7</v>
      </c>
      <c r="J284" s="110">
        <f>(J285/$B285)*100</f>
        <v>4.7</v>
      </c>
      <c r="K284" s="110">
        <f>(K285/$B285)*100</f>
        <v>0</v>
      </c>
      <c r="L284" s="110">
        <f t="shared" si="93"/>
        <v>0</v>
      </c>
      <c r="M284" s="110">
        <f t="shared" si="93"/>
        <v>20</v>
      </c>
      <c r="N284" s="110">
        <f t="shared" si="93"/>
        <v>0.03</v>
      </c>
      <c r="O284" s="110">
        <f t="shared" si="93"/>
        <v>0.24</v>
      </c>
      <c r="P284" s="110">
        <f t="shared" si="93"/>
        <v>0.1</v>
      </c>
      <c r="Q284" s="110">
        <f t="shared" si="93"/>
        <v>2</v>
      </c>
      <c r="R284" s="110">
        <f t="shared" si="93"/>
        <v>0.90000000000000013</v>
      </c>
      <c r="S284" s="110">
        <f t="shared" si="93"/>
        <v>9</v>
      </c>
      <c r="T284" s="110">
        <f t="shared" si="93"/>
        <v>43</v>
      </c>
      <c r="U284" s="110">
        <f t="shared" si="93"/>
        <v>0.10749999999999998</v>
      </c>
      <c r="V284" s="110">
        <f t="shared" si="93"/>
        <v>156</v>
      </c>
      <c r="W284" s="110">
        <f t="shared" si="93"/>
        <v>120</v>
      </c>
      <c r="X284" s="110">
        <f t="shared" si="93"/>
        <v>11</v>
      </c>
      <c r="Y284" s="110">
        <f t="shared" si="93"/>
        <v>94</v>
      </c>
      <c r="Z284" s="110">
        <f t="shared" si="93"/>
        <v>0.02</v>
      </c>
      <c r="AA284" s="110">
        <f t="shared" si="93"/>
        <v>0.4</v>
      </c>
      <c r="AB284" s="110">
        <f t="shared" si="93"/>
        <v>1</v>
      </c>
    </row>
    <row r="285" spans="1:28" x14ac:dyDescent="0.25">
      <c r="B285" s="90">
        <v>100</v>
      </c>
      <c r="C285" s="99"/>
      <c r="D285" s="98"/>
      <c r="E285" s="99">
        <v>46</v>
      </c>
      <c r="F285" s="99">
        <v>3.5</v>
      </c>
      <c r="G285" s="99">
        <v>1.7</v>
      </c>
      <c r="H285" s="99">
        <v>1.07</v>
      </c>
      <c r="I285" s="99">
        <v>4.7</v>
      </c>
      <c r="J285" s="99">
        <v>4.7</v>
      </c>
      <c r="K285" s="99">
        <v>0</v>
      </c>
      <c r="L285" s="99">
        <v>0</v>
      </c>
      <c r="M285" s="99">
        <v>20</v>
      </c>
      <c r="N285" s="99">
        <v>0.03</v>
      </c>
      <c r="O285" s="99">
        <v>0.24</v>
      </c>
      <c r="P285" s="99">
        <v>0.1</v>
      </c>
      <c r="Q285" s="99">
        <v>2</v>
      </c>
      <c r="R285" s="99">
        <v>0.9</v>
      </c>
      <c r="S285" s="99">
        <v>9</v>
      </c>
      <c r="T285" s="99">
        <v>43</v>
      </c>
      <c r="U285" s="99">
        <f>(T285/1000)*2.5</f>
        <v>0.10749999999999998</v>
      </c>
      <c r="V285" s="99">
        <v>156</v>
      </c>
      <c r="W285" s="99">
        <v>120</v>
      </c>
      <c r="X285" s="99">
        <v>11</v>
      </c>
      <c r="Y285" s="99">
        <v>94</v>
      </c>
      <c r="Z285" s="99">
        <v>0.02</v>
      </c>
      <c r="AA285" s="99">
        <v>0.4</v>
      </c>
      <c r="AB285" s="99">
        <v>1</v>
      </c>
    </row>
    <row r="286" spans="1:28" x14ac:dyDescent="0.25">
      <c r="B286" s="104" t="s">
        <v>146</v>
      </c>
      <c r="C286" s="117"/>
      <c r="D286" s="110"/>
      <c r="E286" s="110">
        <f>(E287/$B287)*100</f>
        <v>95</v>
      </c>
      <c r="F286" s="110">
        <f t="shared" si="93"/>
        <v>1.2</v>
      </c>
      <c r="G286" s="110">
        <f t="shared" si="93"/>
        <v>0.3</v>
      </c>
      <c r="H286" s="110">
        <f t="shared" si="93"/>
        <v>0.1</v>
      </c>
      <c r="I286" s="110">
        <f t="shared" si="93"/>
        <v>23.2</v>
      </c>
      <c r="J286" s="110">
        <f>(J287/$B287)*100</f>
        <v>20.9</v>
      </c>
      <c r="K286" s="110">
        <f>(K287/$B287)*100</f>
        <v>0</v>
      </c>
      <c r="L286" s="110">
        <f t="shared" si="93"/>
        <v>1.1000000000000001</v>
      </c>
      <c r="M286" s="110">
        <f t="shared" si="93"/>
        <v>3</v>
      </c>
      <c r="N286" s="110">
        <f t="shared" si="93"/>
        <v>0.04</v>
      </c>
      <c r="O286" s="110">
        <f t="shared" si="93"/>
        <v>0.06</v>
      </c>
      <c r="P286" s="110">
        <f t="shared" si="93"/>
        <v>0.7</v>
      </c>
      <c r="Q286" s="110">
        <f t="shared" si="93"/>
        <v>11</v>
      </c>
      <c r="R286" s="110">
        <f t="shared" si="93"/>
        <v>0</v>
      </c>
      <c r="S286" s="110">
        <f t="shared" si="93"/>
        <v>14.000000000000002</v>
      </c>
      <c r="T286" s="110">
        <f t="shared" si="93"/>
        <v>1</v>
      </c>
      <c r="U286" s="110">
        <f>(U287/$B287)*100</f>
        <v>2.5000000000000001E-3</v>
      </c>
      <c r="V286" s="110">
        <f t="shared" si="93"/>
        <v>400</v>
      </c>
      <c r="W286" s="110">
        <f t="shared" si="93"/>
        <v>6</v>
      </c>
      <c r="X286" s="110">
        <f t="shared" si="93"/>
        <v>34</v>
      </c>
      <c r="Y286" s="110">
        <f t="shared" si="93"/>
        <v>28.000000000000004</v>
      </c>
      <c r="Z286" s="110">
        <f t="shared" si="93"/>
        <v>0.3</v>
      </c>
      <c r="AA286" s="110">
        <f t="shared" si="93"/>
        <v>0.2</v>
      </c>
      <c r="AB286" s="110">
        <f t="shared" si="93"/>
        <v>1</v>
      </c>
    </row>
    <row r="287" spans="1:28" x14ac:dyDescent="0.25">
      <c r="B287" s="90">
        <v>100</v>
      </c>
      <c r="C287" s="99">
        <v>1</v>
      </c>
      <c r="D287" s="98">
        <v>100</v>
      </c>
      <c r="E287" s="99">
        <v>95</v>
      </c>
      <c r="F287" s="99">
        <v>1.2</v>
      </c>
      <c r="G287" s="99">
        <v>0.3</v>
      </c>
      <c r="H287" s="99">
        <v>0.1</v>
      </c>
      <c r="I287" s="99">
        <v>23.2</v>
      </c>
      <c r="J287" s="99">
        <v>20.9</v>
      </c>
      <c r="K287" s="99">
        <v>0</v>
      </c>
      <c r="L287" s="99">
        <v>1.1000000000000001</v>
      </c>
      <c r="M287" s="99">
        <v>3</v>
      </c>
      <c r="N287" s="99">
        <v>0.04</v>
      </c>
      <c r="O287" s="99">
        <v>0.06</v>
      </c>
      <c r="P287" s="99">
        <v>0.7</v>
      </c>
      <c r="Q287" s="99">
        <v>11</v>
      </c>
      <c r="R287" s="99">
        <v>0</v>
      </c>
      <c r="S287" s="99">
        <v>14</v>
      </c>
      <c r="T287" s="99">
        <v>1</v>
      </c>
      <c r="U287" s="99">
        <f>(T287/1000)*2.5</f>
        <v>2.5000000000000001E-3</v>
      </c>
      <c r="V287" s="99">
        <v>400</v>
      </c>
      <c r="W287" s="99">
        <v>6</v>
      </c>
      <c r="X287" s="99">
        <v>34</v>
      </c>
      <c r="Y287" s="99">
        <v>28</v>
      </c>
      <c r="Z287" s="99">
        <v>0.3</v>
      </c>
      <c r="AA287" s="99">
        <v>0.2</v>
      </c>
      <c r="AB287" s="99">
        <v>1</v>
      </c>
    </row>
    <row r="288" spans="1:28" x14ac:dyDescent="0.25">
      <c r="A288" s="113" t="s">
        <v>34</v>
      </c>
      <c r="B288" s="113">
        <f>B281+B279+B283+B285+B287</f>
        <v>340</v>
      </c>
      <c r="C288" s="113">
        <f t="shared" ref="C288:AB288" si="94">C281+C279+C283+C285+C287</f>
        <v>1</v>
      </c>
      <c r="D288" s="113">
        <f t="shared" si="94"/>
        <v>100</v>
      </c>
      <c r="E288" s="113">
        <f t="shared" si="94"/>
        <v>610.20000000000005</v>
      </c>
      <c r="F288" s="113">
        <f t="shared" si="94"/>
        <v>18.239999999999998</v>
      </c>
      <c r="G288" s="113">
        <f t="shared" si="94"/>
        <v>19.100000000000001</v>
      </c>
      <c r="H288" s="113">
        <f t="shared" si="94"/>
        <v>5.09</v>
      </c>
      <c r="I288" s="113">
        <f t="shared" si="94"/>
        <v>97.62</v>
      </c>
      <c r="J288" s="113">
        <f t="shared" si="94"/>
        <v>30.279999999999998</v>
      </c>
      <c r="K288" s="113">
        <f t="shared" si="94"/>
        <v>0.97</v>
      </c>
      <c r="L288" s="113">
        <f t="shared" si="94"/>
        <v>9.6999999999999993</v>
      </c>
      <c r="M288" s="113">
        <f t="shared" si="94"/>
        <v>23</v>
      </c>
      <c r="N288" s="113">
        <f t="shared" si="94"/>
        <v>0.75</v>
      </c>
      <c r="O288" s="113">
        <f t="shared" si="94"/>
        <v>0.91000000000000014</v>
      </c>
      <c r="P288" s="113">
        <f t="shared" si="94"/>
        <v>10.52</v>
      </c>
      <c r="Q288" s="113">
        <f t="shared" si="94"/>
        <v>13</v>
      </c>
      <c r="R288" s="113">
        <f t="shared" si="94"/>
        <v>1.46</v>
      </c>
      <c r="S288" s="113">
        <f t="shared" si="94"/>
        <v>127.8</v>
      </c>
      <c r="T288" s="113">
        <f t="shared" si="94"/>
        <v>728</v>
      </c>
      <c r="U288" s="113">
        <f t="shared" si="94"/>
        <v>1.8199999999999998</v>
      </c>
      <c r="V288" s="113">
        <f t="shared" si="94"/>
        <v>940.8</v>
      </c>
      <c r="W288" s="113">
        <f t="shared" si="94"/>
        <v>239.2</v>
      </c>
      <c r="X288" s="113">
        <f t="shared" si="94"/>
        <v>154.6</v>
      </c>
      <c r="Y288" s="113">
        <f t="shared" si="94"/>
        <v>427.6</v>
      </c>
      <c r="Z288" s="113">
        <f t="shared" si="94"/>
        <v>7.3299999999999992</v>
      </c>
      <c r="AA288" s="113">
        <f t="shared" si="94"/>
        <v>2.9200000000000004</v>
      </c>
      <c r="AB288" s="113">
        <f t="shared" si="94"/>
        <v>11.600000000000001</v>
      </c>
    </row>
    <row r="289" spans="1:28" x14ac:dyDescent="0.25">
      <c r="B289" s="89" t="s">
        <v>35</v>
      </c>
      <c r="C289" s="97"/>
      <c r="D289" s="97"/>
      <c r="E289" s="135"/>
      <c r="F289" s="135"/>
      <c r="G289" s="135"/>
      <c r="H289" s="135"/>
      <c r="I289" s="135"/>
      <c r="J289" s="135"/>
      <c r="K289" s="135"/>
      <c r="L289" s="135"/>
      <c r="M289" s="135"/>
      <c r="N289" s="135"/>
      <c r="O289" s="135"/>
      <c r="P289" s="135"/>
      <c r="Q289" s="135"/>
      <c r="R289" s="135"/>
      <c r="S289" s="135"/>
      <c r="T289" s="135"/>
      <c r="U289" s="135"/>
      <c r="V289" s="135"/>
      <c r="W289" s="135"/>
      <c r="X289" s="135"/>
      <c r="Y289" s="135"/>
      <c r="Z289" s="135"/>
      <c r="AA289" s="135"/>
      <c r="AB289" s="135"/>
    </row>
    <row r="290" spans="1:28" x14ac:dyDescent="0.25">
      <c r="A290" s="103" t="s">
        <v>29</v>
      </c>
      <c r="B290" s="123" t="s">
        <v>191</v>
      </c>
      <c r="C290" s="111"/>
      <c r="D290" s="111"/>
      <c r="E290" s="110">
        <f>(E291/$B291)*100</f>
        <v>142.18181818181819</v>
      </c>
      <c r="F290" s="110">
        <f t="shared" ref="F290:AB290" si="95">(F291/$B291)*100</f>
        <v>6.7381818181818183</v>
      </c>
      <c r="G290" s="110">
        <f t="shared" si="95"/>
        <v>6.6763636363636341</v>
      </c>
      <c r="H290" s="110">
        <f t="shared" si="95"/>
        <v>1.6472727272727274</v>
      </c>
      <c r="I290" s="110">
        <f t="shared" si="95"/>
        <v>14.705454545454543</v>
      </c>
      <c r="J290" s="110">
        <f>(J291/$B291)*100</f>
        <v>2.0363636363636366</v>
      </c>
      <c r="K290" s="110">
        <f>(K291/$B291)*100</f>
        <v>0</v>
      </c>
      <c r="L290" s="110">
        <f t="shared" si="95"/>
        <v>1.6727272727272726</v>
      </c>
      <c r="M290" s="110">
        <f t="shared" si="95"/>
        <v>40.43636363636363</v>
      </c>
      <c r="N290" s="110">
        <f t="shared" si="95"/>
        <v>0.2690909090909091</v>
      </c>
      <c r="O290" s="110">
        <f t="shared" si="95"/>
        <v>6.545454545454546E-2</v>
      </c>
      <c r="P290" s="110">
        <f t="shared" si="95"/>
        <v>2.6618181818181816</v>
      </c>
      <c r="Q290" s="110">
        <f t="shared" si="95"/>
        <v>4.5090909090909088</v>
      </c>
      <c r="R290" s="110">
        <f t="shared" si="95"/>
        <v>0.18181818181818182</v>
      </c>
      <c r="S290" s="110">
        <f t="shared" si="95"/>
        <v>31.981818181818177</v>
      </c>
      <c r="T290" s="110">
        <f t="shared" si="95"/>
        <v>402.54545454545456</v>
      </c>
      <c r="U290" s="110">
        <f t="shared" si="95"/>
        <v>1.0063636363636363</v>
      </c>
      <c r="V290" s="110">
        <f t="shared" si="95"/>
        <v>230.32727272727271</v>
      </c>
      <c r="W290" s="110">
        <f t="shared" si="95"/>
        <v>33.454545454545453</v>
      </c>
      <c r="X290" s="110">
        <f t="shared" si="95"/>
        <v>25.309090909090909</v>
      </c>
      <c r="Y290" s="110">
        <f t="shared" si="95"/>
        <v>133.65454545454546</v>
      </c>
      <c r="Z290" s="110">
        <f t="shared" si="95"/>
        <v>1.0509090909090908</v>
      </c>
      <c r="AA290" s="110">
        <f t="shared" si="95"/>
        <v>0.88</v>
      </c>
      <c r="AB290" s="110">
        <f t="shared" si="95"/>
        <v>4.1454545454545455</v>
      </c>
    </row>
    <row r="291" spans="1:28" x14ac:dyDescent="0.25">
      <c r="B291" s="92">
        <v>275</v>
      </c>
      <c r="C291" s="106">
        <v>1.6</v>
      </c>
      <c r="D291" s="106">
        <v>128</v>
      </c>
      <c r="E291" s="121">
        <v>391</v>
      </c>
      <c r="F291" s="121">
        <v>18.53</v>
      </c>
      <c r="G291" s="121">
        <v>18.359999999999996</v>
      </c>
      <c r="H291" s="121">
        <v>4.53</v>
      </c>
      <c r="I291" s="121">
        <v>40.44</v>
      </c>
      <c r="J291" s="121">
        <v>5.6000000000000005</v>
      </c>
      <c r="K291" s="121">
        <v>0</v>
      </c>
      <c r="L291" s="121">
        <v>4.5999999999999996</v>
      </c>
      <c r="M291" s="121">
        <v>111.19999999999999</v>
      </c>
      <c r="N291" s="121">
        <v>0.74</v>
      </c>
      <c r="O291" s="121">
        <v>0.18</v>
      </c>
      <c r="P291" s="121">
        <v>7.3199999999999994</v>
      </c>
      <c r="Q291" s="121">
        <v>12.399999999999999</v>
      </c>
      <c r="R291" s="121">
        <v>0.5</v>
      </c>
      <c r="S291" s="121">
        <v>87.949999999999989</v>
      </c>
      <c r="T291" s="121">
        <v>1107</v>
      </c>
      <c r="U291" s="121">
        <f>(T291/1000)*2.5</f>
        <v>2.7675000000000001</v>
      </c>
      <c r="V291" s="121">
        <v>633.4</v>
      </c>
      <c r="W291" s="121">
        <v>92</v>
      </c>
      <c r="X291" s="121">
        <v>69.599999999999994</v>
      </c>
      <c r="Y291" s="121">
        <v>367.55</v>
      </c>
      <c r="Z291" s="121">
        <v>2.8899999999999997</v>
      </c>
      <c r="AA291" s="121">
        <v>2.4200000000000004</v>
      </c>
      <c r="AB291" s="121">
        <v>11.399999999999999</v>
      </c>
    </row>
    <row r="292" spans="1:28" x14ac:dyDescent="0.25">
      <c r="A292" s="113" t="s">
        <v>34</v>
      </c>
      <c r="B292" s="113">
        <f>B291</f>
        <v>275</v>
      </c>
      <c r="C292" s="113">
        <f t="shared" ref="C292:AB292" si="96">C291</f>
        <v>1.6</v>
      </c>
      <c r="D292" s="113">
        <f t="shared" si="96"/>
        <v>128</v>
      </c>
      <c r="E292" s="113">
        <f t="shared" si="96"/>
        <v>391</v>
      </c>
      <c r="F292" s="113">
        <f t="shared" si="96"/>
        <v>18.53</v>
      </c>
      <c r="G292" s="113">
        <f t="shared" si="96"/>
        <v>18.359999999999996</v>
      </c>
      <c r="H292" s="113">
        <f t="shared" si="96"/>
        <v>4.53</v>
      </c>
      <c r="I292" s="113">
        <f t="shared" si="96"/>
        <v>40.44</v>
      </c>
      <c r="J292" s="113">
        <f t="shared" si="96"/>
        <v>5.6000000000000005</v>
      </c>
      <c r="K292" s="113">
        <f t="shared" si="96"/>
        <v>0</v>
      </c>
      <c r="L292" s="113">
        <f t="shared" si="96"/>
        <v>4.5999999999999996</v>
      </c>
      <c r="M292" s="113">
        <f t="shared" si="96"/>
        <v>111.19999999999999</v>
      </c>
      <c r="N292" s="113">
        <f t="shared" si="96"/>
        <v>0.74</v>
      </c>
      <c r="O292" s="113">
        <f t="shared" si="96"/>
        <v>0.18</v>
      </c>
      <c r="P292" s="113">
        <f t="shared" si="96"/>
        <v>7.3199999999999994</v>
      </c>
      <c r="Q292" s="113">
        <f t="shared" si="96"/>
        <v>12.399999999999999</v>
      </c>
      <c r="R292" s="113">
        <f t="shared" si="96"/>
        <v>0.5</v>
      </c>
      <c r="S292" s="113">
        <f t="shared" si="96"/>
        <v>87.949999999999989</v>
      </c>
      <c r="T292" s="113">
        <f t="shared" si="96"/>
        <v>1107</v>
      </c>
      <c r="U292" s="113">
        <f t="shared" si="96"/>
        <v>2.7675000000000001</v>
      </c>
      <c r="V292" s="113">
        <f t="shared" si="96"/>
        <v>633.4</v>
      </c>
      <c r="W292" s="113">
        <f t="shared" si="96"/>
        <v>92</v>
      </c>
      <c r="X292" s="113">
        <f t="shared" si="96"/>
        <v>69.599999999999994</v>
      </c>
      <c r="Y292" s="113">
        <f t="shared" si="96"/>
        <v>367.55</v>
      </c>
      <c r="Z292" s="113">
        <f t="shared" si="96"/>
        <v>2.8899999999999997</v>
      </c>
      <c r="AA292" s="113">
        <f t="shared" si="96"/>
        <v>2.4200000000000004</v>
      </c>
      <c r="AB292" s="113">
        <f t="shared" si="96"/>
        <v>11.399999999999999</v>
      </c>
    </row>
    <row r="293" spans="1:28" x14ac:dyDescent="0.25">
      <c r="B293" s="89" t="s">
        <v>151</v>
      </c>
      <c r="C293" s="97"/>
      <c r="D293" s="97"/>
      <c r="E293" s="135"/>
      <c r="F293" s="135"/>
      <c r="G293" s="135"/>
      <c r="H293" s="135"/>
      <c r="I293" s="135"/>
      <c r="J293" s="135"/>
      <c r="K293" s="135"/>
      <c r="L293" s="135"/>
      <c r="M293" s="135"/>
      <c r="N293" s="135"/>
      <c r="O293" s="135"/>
      <c r="P293" s="135"/>
      <c r="Q293" s="135"/>
      <c r="R293" s="135"/>
      <c r="S293" s="135"/>
      <c r="T293" s="135"/>
      <c r="U293" s="135"/>
      <c r="V293" s="135"/>
      <c r="W293" s="135"/>
      <c r="X293" s="135"/>
      <c r="Y293" s="135"/>
      <c r="Z293" s="135"/>
      <c r="AA293" s="135"/>
      <c r="AB293" s="135"/>
    </row>
    <row r="294" spans="1:28" x14ac:dyDescent="0.25">
      <c r="B294" s="104" t="s">
        <v>192</v>
      </c>
      <c r="C294" s="111"/>
      <c r="D294" s="111"/>
      <c r="E294" s="110">
        <f>(E295/$B295)*100</f>
        <v>369</v>
      </c>
      <c r="F294" s="110">
        <f t="shared" ref="F294:AB294" si="97">(F295/$B295)*100</f>
        <v>15.2</v>
      </c>
      <c r="G294" s="110">
        <f t="shared" si="97"/>
        <v>26</v>
      </c>
      <c r="H294" s="110">
        <f t="shared" si="97"/>
        <v>10.76</v>
      </c>
      <c r="I294" s="110">
        <f t="shared" si="97"/>
        <v>19.600000000000001</v>
      </c>
      <c r="J294" s="110">
        <f>(J295/$B295)*100</f>
        <v>2.1</v>
      </c>
      <c r="K294" s="110">
        <f>(K295/$B295)*100</f>
        <v>0</v>
      </c>
      <c r="L294" s="110">
        <f t="shared" si="97"/>
        <v>0.7</v>
      </c>
      <c r="M294" s="110">
        <f t="shared" si="97"/>
        <v>167</v>
      </c>
      <c r="N294" s="110">
        <f t="shared" si="97"/>
        <v>0.24</v>
      </c>
      <c r="O294" s="110">
        <f t="shared" si="97"/>
        <v>0.25</v>
      </c>
      <c r="P294" s="110">
        <f t="shared" si="97"/>
        <v>1.8000000000000003</v>
      </c>
      <c r="Q294" s="110">
        <f t="shared" si="97"/>
        <v>1</v>
      </c>
      <c r="R294" s="110">
        <f t="shared" si="97"/>
        <v>1.5</v>
      </c>
      <c r="S294" s="110">
        <f t="shared" si="97"/>
        <v>14.000000000000002</v>
      </c>
      <c r="T294" s="110">
        <f t="shared" si="97"/>
        <v>250</v>
      </c>
      <c r="U294" s="110">
        <f t="shared" si="97"/>
        <v>0.625</v>
      </c>
      <c r="V294" s="110">
        <f t="shared" si="97"/>
        <v>200.99999999999997</v>
      </c>
      <c r="W294" s="110">
        <f t="shared" si="97"/>
        <v>231</v>
      </c>
      <c r="X294" s="110">
        <f t="shared" si="97"/>
        <v>21</v>
      </c>
      <c r="Y294" s="110">
        <f t="shared" si="97"/>
        <v>235</v>
      </c>
      <c r="Z294" s="110">
        <f t="shared" si="97"/>
        <v>1.04</v>
      </c>
      <c r="AA294" s="110">
        <f t="shared" si="97"/>
        <v>1.8000000000000003</v>
      </c>
      <c r="AB294" s="110">
        <f t="shared" si="97"/>
        <v>6</v>
      </c>
    </row>
    <row r="295" spans="1:28" x14ac:dyDescent="0.25">
      <c r="B295" s="93">
        <v>100</v>
      </c>
      <c r="C295" s="107"/>
      <c r="D295" s="107"/>
      <c r="E295" s="108">
        <v>369</v>
      </c>
      <c r="F295" s="108">
        <v>15.2</v>
      </c>
      <c r="G295" s="108">
        <v>26</v>
      </c>
      <c r="H295" s="108">
        <v>10.76</v>
      </c>
      <c r="I295" s="108">
        <v>19.600000000000001</v>
      </c>
      <c r="J295" s="108">
        <v>2.1</v>
      </c>
      <c r="K295" s="108">
        <v>0</v>
      </c>
      <c r="L295" s="108">
        <v>0.7</v>
      </c>
      <c r="M295" s="108">
        <v>167</v>
      </c>
      <c r="N295" s="108">
        <v>0.24</v>
      </c>
      <c r="O295" s="108">
        <v>0.25</v>
      </c>
      <c r="P295" s="108">
        <v>1.8</v>
      </c>
      <c r="Q295" s="108">
        <v>1</v>
      </c>
      <c r="R295" s="108">
        <v>1.5</v>
      </c>
      <c r="S295" s="108">
        <v>14</v>
      </c>
      <c r="T295" s="108">
        <v>250</v>
      </c>
      <c r="U295" s="108">
        <f>(T295/1000)*2.5</f>
        <v>0.625</v>
      </c>
      <c r="V295" s="108">
        <v>201</v>
      </c>
      <c r="W295" s="108">
        <v>231</v>
      </c>
      <c r="X295" s="108">
        <v>21</v>
      </c>
      <c r="Y295" s="108">
        <v>235</v>
      </c>
      <c r="Z295" s="108">
        <v>1.04</v>
      </c>
      <c r="AA295" s="108">
        <v>1.8</v>
      </c>
      <c r="AB295" s="108">
        <v>6</v>
      </c>
    </row>
    <row r="296" spans="1:28" x14ac:dyDescent="0.25">
      <c r="B296" s="104" t="s">
        <v>193</v>
      </c>
      <c r="C296" s="111"/>
      <c r="D296" s="111"/>
      <c r="E296" s="110">
        <f>(E297/$B297)*100</f>
        <v>72</v>
      </c>
      <c r="F296" s="110">
        <f t="shared" ref="F296:AB296" si="98">(F297/$B297)*100</f>
        <v>1.7999999999999998</v>
      </c>
      <c r="G296" s="110">
        <f t="shared" si="98"/>
        <v>0.10285714285714286</v>
      </c>
      <c r="H296" s="110">
        <f t="shared" si="98"/>
        <v>0</v>
      </c>
      <c r="I296" s="110">
        <f t="shared" si="98"/>
        <v>17</v>
      </c>
      <c r="J296" s="110">
        <f>(J297/$B297)*100</f>
        <v>0.70285714285714285</v>
      </c>
      <c r="K296" s="110">
        <f>(K297/$B297)*100</f>
        <v>0</v>
      </c>
      <c r="L296" s="110">
        <f t="shared" si="98"/>
        <v>1.2</v>
      </c>
      <c r="M296" s="110">
        <f t="shared" si="98"/>
        <v>0</v>
      </c>
      <c r="N296" s="110">
        <f t="shared" si="98"/>
        <v>0.18285714285714286</v>
      </c>
      <c r="O296" s="110">
        <f t="shared" si="98"/>
        <v>1.1428571428571429E-2</v>
      </c>
      <c r="P296" s="110">
        <f t="shared" si="98"/>
        <v>0.50285714285714278</v>
      </c>
      <c r="Q296" s="110">
        <f t="shared" si="98"/>
        <v>6</v>
      </c>
      <c r="R296" s="110">
        <f t="shared" si="98"/>
        <v>0</v>
      </c>
      <c r="S296" s="110">
        <f t="shared" si="98"/>
        <v>19</v>
      </c>
      <c r="T296" s="110">
        <f t="shared" si="98"/>
        <v>7.0000000000000009</v>
      </c>
      <c r="U296" s="110">
        <f t="shared" si="98"/>
        <v>1.7499999999999998E-2</v>
      </c>
      <c r="V296" s="110">
        <f t="shared" si="98"/>
        <v>280</v>
      </c>
      <c r="W296" s="110">
        <f t="shared" si="98"/>
        <v>5</v>
      </c>
      <c r="X296" s="110">
        <f t="shared" si="98"/>
        <v>14.000000000000002</v>
      </c>
      <c r="Y296" s="110">
        <f t="shared" si="98"/>
        <v>31</v>
      </c>
      <c r="Z296" s="110">
        <f t="shared" si="98"/>
        <v>0.4</v>
      </c>
      <c r="AA296" s="110">
        <f t="shared" si="98"/>
        <v>0.30285714285714288</v>
      </c>
      <c r="AB296" s="110">
        <f t="shared" si="98"/>
        <v>1</v>
      </c>
    </row>
    <row r="297" spans="1:28" x14ac:dyDescent="0.25">
      <c r="B297" s="93">
        <v>175</v>
      </c>
      <c r="C297" s="107"/>
      <c r="D297" s="107"/>
      <c r="E297" s="107">
        <v>126</v>
      </c>
      <c r="F297" s="107">
        <v>3.15</v>
      </c>
      <c r="G297" s="107">
        <v>0.18</v>
      </c>
      <c r="H297" s="107">
        <v>0</v>
      </c>
      <c r="I297" s="107">
        <v>29.75</v>
      </c>
      <c r="J297" s="107">
        <v>1.23</v>
      </c>
      <c r="K297" s="107">
        <v>0</v>
      </c>
      <c r="L297" s="107">
        <v>2.1</v>
      </c>
      <c r="M297" s="107">
        <v>0</v>
      </c>
      <c r="N297" s="107">
        <v>0.32</v>
      </c>
      <c r="O297" s="107">
        <v>0.02</v>
      </c>
      <c r="P297" s="107">
        <v>0.88</v>
      </c>
      <c r="Q297" s="107">
        <v>10.5</v>
      </c>
      <c r="R297" s="107">
        <v>0</v>
      </c>
      <c r="S297" s="107">
        <v>33.25</v>
      </c>
      <c r="T297" s="107">
        <v>12.25</v>
      </c>
      <c r="U297" s="107">
        <f>(T297/1000)*2.5</f>
        <v>3.0624999999999999E-2</v>
      </c>
      <c r="V297" s="107">
        <v>490</v>
      </c>
      <c r="W297" s="107">
        <v>8.75</v>
      </c>
      <c r="X297" s="107">
        <v>24.5</v>
      </c>
      <c r="Y297" s="107">
        <v>54.25</v>
      </c>
      <c r="Z297" s="107">
        <v>0.7</v>
      </c>
      <c r="AA297" s="107">
        <v>0.53</v>
      </c>
      <c r="AB297" s="107">
        <v>1.75</v>
      </c>
    </row>
    <row r="298" spans="1:28" x14ac:dyDescent="0.25">
      <c r="B298" s="104" t="s">
        <v>194</v>
      </c>
      <c r="C298" s="111"/>
      <c r="D298" s="111"/>
      <c r="E298" s="110">
        <f>(E299/$B299)*100</f>
        <v>32.999999999999993</v>
      </c>
      <c r="F298" s="110">
        <f t="shared" ref="F298:AB298" si="99">(F299/$B299)*100</f>
        <v>4.4000000000000004</v>
      </c>
      <c r="G298" s="110">
        <f t="shared" si="99"/>
        <v>0.90370370370370356</v>
      </c>
      <c r="H298" s="110">
        <f t="shared" si="99"/>
        <v>0.2</v>
      </c>
      <c r="I298" s="110">
        <f t="shared" si="99"/>
        <v>1.8000000000000003</v>
      </c>
      <c r="J298" s="110">
        <f>(J299/$B299)*100</f>
        <v>1.5037037037037035</v>
      </c>
      <c r="K298" s="110">
        <f>(K299/$B299)*100</f>
        <v>0</v>
      </c>
      <c r="L298" s="110">
        <f t="shared" si="99"/>
        <v>2.6</v>
      </c>
      <c r="M298" s="110">
        <f t="shared" si="99"/>
        <v>96</v>
      </c>
      <c r="N298" s="110">
        <f t="shared" si="99"/>
        <v>0.1037037037037037</v>
      </c>
      <c r="O298" s="110">
        <f t="shared" si="99"/>
        <v>5.9259259259259262E-2</v>
      </c>
      <c r="P298" s="110">
        <f t="shared" si="99"/>
        <v>0.90370370370370356</v>
      </c>
      <c r="Q298" s="110">
        <f t="shared" si="99"/>
        <v>87</v>
      </c>
      <c r="R298" s="110">
        <f t="shared" si="99"/>
        <v>0</v>
      </c>
      <c r="S298" s="110">
        <f t="shared" si="99"/>
        <v>90</v>
      </c>
      <c r="T298" s="110">
        <f t="shared" si="99"/>
        <v>8</v>
      </c>
      <c r="U298" s="110">
        <f t="shared" si="99"/>
        <v>2.0000000000000004E-2</v>
      </c>
      <c r="V298" s="110">
        <f t="shared" si="99"/>
        <v>370</v>
      </c>
      <c r="W298" s="110">
        <f t="shared" si="99"/>
        <v>55.999999999999993</v>
      </c>
      <c r="X298" s="110">
        <f t="shared" si="99"/>
        <v>22</v>
      </c>
      <c r="Y298" s="110">
        <f t="shared" si="99"/>
        <v>87</v>
      </c>
      <c r="Z298" s="110">
        <f t="shared" si="99"/>
        <v>1.7037037037037035</v>
      </c>
      <c r="AA298" s="110">
        <f t="shared" si="99"/>
        <v>0.6</v>
      </c>
      <c r="AB298" s="110">
        <f t="shared" si="99"/>
        <v>0</v>
      </c>
    </row>
    <row r="299" spans="1:28" x14ac:dyDescent="0.25">
      <c r="B299" s="93">
        <v>135</v>
      </c>
      <c r="C299" s="107">
        <v>1</v>
      </c>
      <c r="D299" s="107">
        <v>135</v>
      </c>
      <c r="E299" s="108">
        <v>44.55</v>
      </c>
      <c r="F299" s="108">
        <v>5.94</v>
      </c>
      <c r="G299" s="108">
        <v>1.22</v>
      </c>
      <c r="H299" s="108">
        <v>0.27</v>
      </c>
      <c r="I299" s="108">
        <v>2.4300000000000002</v>
      </c>
      <c r="J299" s="108">
        <v>2.0299999999999998</v>
      </c>
      <c r="K299" s="108">
        <v>0</v>
      </c>
      <c r="L299" s="108">
        <v>3.51</v>
      </c>
      <c r="M299" s="108">
        <v>129.6</v>
      </c>
      <c r="N299" s="108">
        <v>0.14000000000000001</v>
      </c>
      <c r="O299" s="108">
        <v>0.08</v>
      </c>
      <c r="P299" s="108">
        <v>1.22</v>
      </c>
      <c r="Q299" s="108">
        <v>117.45</v>
      </c>
      <c r="R299" s="108">
        <v>0</v>
      </c>
      <c r="S299" s="108">
        <v>121.5</v>
      </c>
      <c r="T299" s="108">
        <v>10.8</v>
      </c>
      <c r="U299" s="108">
        <f>(T299/1000)*2.5</f>
        <v>2.7000000000000003E-2</v>
      </c>
      <c r="V299" s="108">
        <v>499.5</v>
      </c>
      <c r="W299" s="108">
        <v>75.599999999999994</v>
      </c>
      <c r="X299" s="108">
        <v>29.7</v>
      </c>
      <c r="Y299" s="108">
        <v>117.45</v>
      </c>
      <c r="Z299" s="108">
        <v>2.2999999999999998</v>
      </c>
      <c r="AA299" s="108">
        <v>0.81</v>
      </c>
      <c r="AB299" s="108">
        <v>0</v>
      </c>
    </row>
    <row r="300" spans="1:28" x14ac:dyDescent="0.25">
      <c r="B300" s="104" t="s">
        <v>187</v>
      </c>
      <c r="C300" s="111"/>
      <c r="D300" s="111"/>
      <c r="E300" s="110">
        <f>(E301/$B301)*100</f>
        <v>22.000000000000004</v>
      </c>
      <c r="F300" s="110">
        <f t="shared" ref="F300:AB300" si="100">(F301/$B301)*100</f>
        <v>0.6</v>
      </c>
      <c r="G300" s="110">
        <f t="shared" si="100"/>
        <v>0.4</v>
      </c>
      <c r="H300" s="110">
        <f t="shared" si="100"/>
        <v>0.1</v>
      </c>
      <c r="I300" s="110">
        <f t="shared" si="100"/>
        <v>4.3999999999999995</v>
      </c>
      <c r="J300" s="110">
        <f>(J301/$B301)*100</f>
        <v>4.1999999999999993</v>
      </c>
      <c r="K300" s="110">
        <f>(K301/$B301)*100</f>
        <v>0</v>
      </c>
      <c r="L300" s="110">
        <f t="shared" si="100"/>
        <v>2.2999999999999998</v>
      </c>
      <c r="M300" s="110">
        <f t="shared" si="100"/>
        <v>1284</v>
      </c>
      <c r="N300" s="110">
        <f t="shared" si="100"/>
        <v>0.05</v>
      </c>
      <c r="O300" s="110">
        <f t="shared" si="100"/>
        <v>1.2500000000000001E-2</v>
      </c>
      <c r="P300" s="110">
        <f t="shared" si="100"/>
        <v>0.1</v>
      </c>
      <c r="Q300" s="110">
        <f t="shared" si="100"/>
        <v>2</v>
      </c>
      <c r="R300" s="110">
        <f t="shared" si="100"/>
        <v>0</v>
      </c>
      <c r="S300" s="110">
        <f t="shared" si="100"/>
        <v>17</v>
      </c>
      <c r="T300" s="110">
        <f t="shared" si="100"/>
        <v>23</v>
      </c>
      <c r="U300" s="110">
        <f t="shared" si="100"/>
        <v>5.7499999999999996E-2</v>
      </c>
      <c r="V300" s="110">
        <f t="shared" si="100"/>
        <v>160</v>
      </c>
      <c r="W300" s="110">
        <f t="shared" si="100"/>
        <v>30</v>
      </c>
      <c r="X300" s="110">
        <f t="shared" si="100"/>
        <v>6</v>
      </c>
      <c r="Y300" s="110">
        <f t="shared" si="100"/>
        <v>15</v>
      </c>
      <c r="Z300" s="110">
        <f t="shared" si="100"/>
        <v>0.4</v>
      </c>
      <c r="AA300" s="110">
        <f t="shared" si="100"/>
        <v>0.2</v>
      </c>
      <c r="AB300" s="110">
        <f t="shared" si="100"/>
        <v>1</v>
      </c>
    </row>
    <row r="301" spans="1:28" x14ac:dyDescent="0.25">
      <c r="B301" s="93">
        <v>80</v>
      </c>
      <c r="C301" s="107">
        <v>1</v>
      </c>
      <c r="D301" s="107">
        <v>80</v>
      </c>
      <c r="E301" s="108">
        <v>17.600000000000001</v>
      </c>
      <c r="F301" s="108">
        <v>0.48</v>
      </c>
      <c r="G301" s="108">
        <v>0.32</v>
      </c>
      <c r="H301" s="108">
        <v>0.08</v>
      </c>
      <c r="I301" s="108">
        <v>3.52</v>
      </c>
      <c r="J301" s="108">
        <v>3.36</v>
      </c>
      <c r="K301" s="108">
        <v>0</v>
      </c>
      <c r="L301" s="108">
        <v>1.84</v>
      </c>
      <c r="M301" s="108">
        <v>1027.2</v>
      </c>
      <c r="N301" s="108">
        <v>0.04</v>
      </c>
      <c r="O301" s="108">
        <v>0.01</v>
      </c>
      <c r="P301" s="108">
        <v>0.08</v>
      </c>
      <c r="Q301" s="108">
        <v>1.6</v>
      </c>
      <c r="R301" s="108">
        <v>0</v>
      </c>
      <c r="S301" s="108">
        <v>13.6</v>
      </c>
      <c r="T301" s="108">
        <v>18.399999999999999</v>
      </c>
      <c r="U301" s="108">
        <f>(T301/1000)*2.5</f>
        <v>4.5999999999999999E-2</v>
      </c>
      <c r="V301" s="108">
        <v>128</v>
      </c>
      <c r="W301" s="108">
        <v>24</v>
      </c>
      <c r="X301" s="108">
        <v>4.8</v>
      </c>
      <c r="Y301" s="108">
        <v>12</v>
      </c>
      <c r="Z301" s="108">
        <v>0.32</v>
      </c>
      <c r="AA301" s="108">
        <v>0.16</v>
      </c>
      <c r="AB301" s="108">
        <v>0.8</v>
      </c>
    </row>
    <row r="302" spans="1:28" x14ac:dyDescent="0.25">
      <c r="B302" s="104" t="s">
        <v>148</v>
      </c>
      <c r="C302" s="111"/>
      <c r="D302" s="111"/>
      <c r="E302" s="110">
        <f>(E303/$B303)*100</f>
        <v>622.00000000000011</v>
      </c>
      <c r="F302" s="110">
        <f t="shared" ref="F302:AB302" si="101">(F303/$B303)*100</f>
        <v>0.5</v>
      </c>
      <c r="G302" s="110">
        <f t="shared" si="101"/>
        <v>68.5</v>
      </c>
      <c r="H302" s="110">
        <f t="shared" si="101"/>
        <v>16.25</v>
      </c>
      <c r="I302" s="110">
        <f t="shared" si="101"/>
        <v>0.8</v>
      </c>
      <c r="J302" s="110">
        <f>(J303/$B303)*100</f>
        <v>0.8</v>
      </c>
      <c r="K302" s="110">
        <f>(K303/$B303)*100</f>
        <v>0</v>
      </c>
      <c r="L302" s="110">
        <f t="shared" si="101"/>
        <v>0</v>
      </c>
      <c r="M302" s="110">
        <f t="shared" si="101"/>
        <v>0</v>
      </c>
      <c r="N302" s="110">
        <f t="shared" si="101"/>
        <v>0</v>
      </c>
      <c r="O302" s="110">
        <f t="shared" si="101"/>
        <v>0</v>
      </c>
      <c r="P302" s="110">
        <f t="shared" si="101"/>
        <v>0</v>
      </c>
      <c r="Q302" s="110">
        <f t="shared" si="101"/>
        <v>0</v>
      </c>
      <c r="R302" s="110">
        <f t="shared" si="101"/>
        <v>0</v>
      </c>
      <c r="S302" s="110">
        <f t="shared" si="101"/>
        <v>0</v>
      </c>
      <c r="T302" s="110">
        <f t="shared" si="101"/>
        <v>800</v>
      </c>
      <c r="U302" s="110">
        <f t="shared" si="101"/>
        <v>2</v>
      </c>
      <c r="V302" s="110">
        <f t="shared" si="101"/>
        <v>0</v>
      </c>
      <c r="W302" s="110">
        <f t="shared" si="101"/>
        <v>0</v>
      </c>
      <c r="X302" s="110">
        <f t="shared" si="101"/>
        <v>0</v>
      </c>
      <c r="Y302" s="110">
        <f t="shared" si="101"/>
        <v>0</v>
      </c>
      <c r="Z302" s="110">
        <f t="shared" si="101"/>
        <v>0</v>
      </c>
      <c r="AA302" s="110">
        <f t="shared" si="101"/>
        <v>0</v>
      </c>
      <c r="AB302" s="110">
        <f t="shared" si="101"/>
        <v>0</v>
      </c>
    </row>
    <row r="303" spans="1:28" x14ac:dyDescent="0.25">
      <c r="B303" s="93">
        <v>20</v>
      </c>
      <c r="C303" s="107"/>
      <c r="D303" s="107"/>
      <c r="E303" s="108">
        <v>124.4</v>
      </c>
      <c r="F303" s="108">
        <v>0.1</v>
      </c>
      <c r="G303" s="108">
        <v>13.7</v>
      </c>
      <c r="H303" s="108">
        <v>3.25</v>
      </c>
      <c r="I303" s="108">
        <v>0.16</v>
      </c>
      <c r="J303" s="108">
        <v>0.16</v>
      </c>
      <c r="K303" s="108">
        <v>0</v>
      </c>
      <c r="L303" s="108">
        <v>0</v>
      </c>
      <c r="M303" s="108">
        <v>0</v>
      </c>
      <c r="N303" s="108">
        <v>0</v>
      </c>
      <c r="O303" s="108">
        <v>0</v>
      </c>
      <c r="P303" s="108">
        <v>0</v>
      </c>
      <c r="Q303" s="108">
        <v>0</v>
      </c>
      <c r="R303" s="108">
        <v>0</v>
      </c>
      <c r="S303" s="108">
        <v>0</v>
      </c>
      <c r="T303" s="108">
        <v>160</v>
      </c>
      <c r="U303" s="108">
        <f>(T303/1000)*2.5</f>
        <v>0.4</v>
      </c>
      <c r="V303" s="108">
        <v>0</v>
      </c>
      <c r="W303" s="108">
        <v>0</v>
      </c>
      <c r="X303" s="108">
        <v>0</v>
      </c>
      <c r="Y303" s="108">
        <v>0</v>
      </c>
      <c r="Z303" s="108">
        <v>0</v>
      </c>
      <c r="AA303" s="108">
        <v>0</v>
      </c>
      <c r="AB303" s="108">
        <v>0</v>
      </c>
    </row>
    <row r="304" spans="1:28" x14ac:dyDescent="0.25">
      <c r="A304" s="113" t="s">
        <v>34</v>
      </c>
      <c r="B304" s="113">
        <f>B295+B297+B299+B301+B303</f>
        <v>510</v>
      </c>
      <c r="C304" s="113">
        <f t="shared" ref="C304:AB304" si="102">C295+C297+C299+C301+C303</f>
        <v>2</v>
      </c>
      <c r="D304" s="113">
        <f t="shared" si="102"/>
        <v>215</v>
      </c>
      <c r="E304" s="113">
        <f t="shared" si="102"/>
        <v>681.55</v>
      </c>
      <c r="F304" s="113">
        <f t="shared" si="102"/>
        <v>24.87</v>
      </c>
      <c r="G304" s="113">
        <f t="shared" si="102"/>
        <v>41.42</v>
      </c>
      <c r="H304" s="113">
        <f t="shared" si="102"/>
        <v>14.36</v>
      </c>
      <c r="I304" s="113">
        <f t="shared" si="102"/>
        <v>55.46</v>
      </c>
      <c r="J304" s="113">
        <f t="shared" si="102"/>
        <v>8.879999999999999</v>
      </c>
      <c r="K304" s="113">
        <f t="shared" si="102"/>
        <v>0</v>
      </c>
      <c r="L304" s="113">
        <f t="shared" si="102"/>
        <v>8.15</v>
      </c>
      <c r="M304" s="113">
        <f t="shared" si="102"/>
        <v>1323.8000000000002</v>
      </c>
      <c r="N304" s="113">
        <f t="shared" si="102"/>
        <v>0.7400000000000001</v>
      </c>
      <c r="O304" s="113">
        <f t="shared" si="102"/>
        <v>0.36000000000000004</v>
      </c>
      <c r="P304" s="113">
        <f t="shared" si="102"/>
        <v>3.9800000000000004</v>
      </c>
      <c r="Q304" s="113">
        <f t="shared" si="102"/>
        <v>130.54999999999998</v>
      </c>
      <c r="R304" s="113">
        <f t="shared" si="102"/>
        <v>1.5</v>
      </c>
      <c r="S304" s="113">
        <f t="shared" si="102"/>
        <v>182.35</v>
      </c>
      <c r="T304" s="113">
        <f t="shared" si="102"/>
        <v>451.45</v>
      </c>
      <c r="U304" s="113">
        <f t="shared" si="102"/>
        <v>1.128625</v>
      </c>
      <c r="V304" s="113">
        <f t="shared" si="102"/>
        <v>1318.5</v>
      </c>
      <c r="W304" s="113">
        <f t="shared" si="102"/>
        <v>339.35</v>
      </c>
      <c r="X304" s="113">
        <f t="shared" si="102"/>
        <v>80</v>
      </c>
      <c r="Y304" s="113">
        <f t="shared" si="102"/>
        <v>418.7</v>
      </c>
      <c r="Z304" s="113">
        <f t="shared" si="102"/>
        <v>4.3600000000000003</v>
      </c>
      <c r="AA304" s="113">
        <f t="shared" si="102"/>
        <v>3.3000000000000003</v>
      </c>
      <c r="AB304" s="113">
        <f t="shared" si="102"/>
        <v>8.5500000000000007</v>
      </c>
    </row>
    <row r="305" spans="1:28" x14ac:dyDescent="0.25">
      <c r="B305" s="89" t="s">
        <v>155</v>
      </c>
      <c r="C305" s="97"/>
      <c r="D305" s="97"/>
      <c r="E305" s="135"/>
      <c r="F305" s="135"/>
      <c r="G305" s="135"/>
      <c r="H305" s="135"/>
      <c r="I305" s="135"/>
      <c r="J305" s="135"/>
      <c r="K305" s="135"/>
      <c r="L305" s="135"/>
      <c r="M305" s="135"/>
      <c r="N305" s="135"/>
      <c r="O305" s="135"/>
      <c r="P305" s="135"/>
      <c r="Q305" s="135"/>
      <c r="R305" s="135"/>
      <c r="S305" s="135"/>
      <c r="T305" s="135"/>
      <c r="U305" s="135"/>
      <c r="V305" s="135"/>
      <c r="W305" s="135"/>
      <c r="X305" s="135"/>
      <c r="Y305" s="135"/>
      <c r="Z305" s="135"/>
      <c r="AA305" s="135"/>
      <c r="AB305" s="135"/>
    </row>
    <row r="306" spans="1:28" x14ac:dyDescent="0.25">
      <c r="B306" s="123" t="s">
        <v>195</v>
      </c>
      <c r="C306" s="104"/>
      <c r="D306" s="104"/>
      <c r="E306" s="110">
        <f>(E307/$B307)*100</f>
        <v>60</v>
      </c>
      <c r="F306" s="110">
        <f t="shared" ref="F306:AB306" si="103">(F307/$B307)*100</f>
        <v>0.4</v>
      </c>
      <c r="G306" s="110">
        <f t="shared" si="103"/>
        <v>0.1</v>
      </c>
      <c r="H306" s="110">
        <f t="shared" si="103"/>
        <v>0</v>
      </c>
      <c r="I306" s="110">
        <f t="shared" si="103"/>
        <v>15.4</v>
      </c>
      <c r="J306" s="110">
        <f>(J307/$B307)*100</f>
        <v>15.4</v>
      </c>
      <c r="K306" s="110">
        <f>(K307/$B307)*100</f>
        <v>0</v>
      </c>
      <c r="L306" s="110">
        <f t="shared" si="103"/>
        <v>0.70000000000000007</v>
      </c>
      <c r="M306" s="110">
        <f t="shared" si="103"/>
        <v>3</v>
      </c>
      <c r="N306" s="110">
        <f t="shared" si="103"/>
        <v>0.05</v>
      </c>
      <c r="O306" s="110">
        <f t="shared" si="103"/>
        <v>1.2500000000000001E-2</v>
      </c>
      <c r="P306" s="110">
        <f t="shared" si="103"/>
        <v>0.2</v>
      </c>
      <c r="Q306" s="110">
        <f t="shared" si="103"/>
        <v>3</v>
      </c>
      <c r="R306" s="110">
        <f t="shared" si="103"/>
        <v>0</v>
      </c>
      <c r="S306" s="110">
        <f t="shared" si="103"/>
        <v>2</v>
      </c>
      <c r="T306" s="110">
        <f t="shared" si="103"/>
        <v>2</v>
      </c>
      <c r="U306" s="110">
        <f t="shared" si="103"/>
        <v>5.0000000000000001E-3</v>
      </c>
      <c r="V306" s="110">
        <f t="shared" si="103"/>
        <v>210</v>
      </c>
      <c r="W306" s="110">
        <f t="shared" si="103"/>
        <v>13</v>
      </c>
      <c r="X306" s="110">
        <f t="shared" si="103"/>
        <v>6.9999999999999991</v>
      </c>
      <c r="Y306" s="110">
        <f t="shared" si="103"/>
        <v>18</v>
      </c>
      <c r="Z306" s="110">
        <f t="shared" si="103"/>
        <v>0.3</v>
      </c>
      <c r="AA306" s="110">
        <f t="shared" si="103"/>
        <v>0.1</v>
      </c>
      <c r="AB306" s="110">
        <f t="shared" si="103"/>
        <v>1</v>
      </c>
    </row>
    <row r="307" spans="1:28" x14ac:dyDescent="0.25">
      <c r="B307" s="120">
        <v>80</v>
      </c>
      <c r="C307" s="94">
        <v>1</v>
      </c>
      <c r="D307" s="94">
        <v>80</v>
      </c>
      <c r="E307" s="122">
        <v>48</v>
      </c>
      <c r="F307" s="122">
        <v>0.32</v>
      </c>
      <c r="G307" s="122">
        <v>0.08</v>
      </c>
      <c r="H307" s="122">
        <v>0</v>
      </c>
      <c r="I307" s="122">
        <v>12.32</v>
      </c>
      <c r="J307" s="122">
        <v>12.32</v>
      </c>
      <c r="K307" s="122">
        <v>0</v>
      </c>
      <c r="L307" s="122">
        <v>0.56000000000000005</v>
      </c>
      <c r="M307" s="122">
        <v>2.4</v>
      </c>
      <c r="N307" s="122">
        <v>0.04</v>
      </c>
      <c r="O307" s="122">
        <v>0.01</v>
      </c>
      <c r="P307" s="122">
        <v>0.16</v>
      </c>
      <c r="Q307" s="122">
        <v>2.4</v>
      </c>
      <c r="R307" s="122">
        <v>0</v>
      </c>
      <c r="S307" s="122">
        <v>1.6</v>
      </c>
      <c r="T307" s="122">
        <v>1.6</v>
      </c>
      <c r="U307" s="122">
        <f>(T307/1000)*2.5</f>
        <v>4.0000000000000001E-3</v>
      </c>
      <c r="V307" s="122">
        <v>168</v>
      </c>
      <c r="W307" s="122">
        <v>10.4</v>
      </c>
      <c r="X307" s="122">
        <v>5.6</v>
      </c>
      <c r="Y307" s="122">
        <v>14.4</v>
      </c>
      <c r="Z307" s="122">
        <v>0.24</v>
      </c>
      <c r="AA307" s="122">
        <v>0.08</v>
      </c>
      <c r="AB307" s="122">
        <v>0.8</v>
      </c>
    </row>
    <row r="308" spans="1:28" x14ac:dyDescent="0.25">
      <c r="B308" s="123" t="s">
        <v>156</v>
      </c>
      <c r="C308" s="112"/>
      <c r="D308" s="104"/>
      <c r="E308" s="110">
        <f>(E309/$B309)*100</f>
        <v>36</v>
      </c>
      <c r="F308" s="110">
        <f t="shared" ref="F308:AB308" si="104">(F309/$B309)*100</f>
        <v>0.5</v>
      </c>
      <c r="G308" s="110">
        <f t="shared" si="104"/>
        <v>0.1</v>
      </c>
      <c r="H308" s="110">
        <f t="shared" si="104"/>
        <v>0</v>
      </c>
      <c r="I308" s="110">
        <f t="shared" si="104"/>
        <v>8.7999999999999989</v>
      </c>
      <c r="J308" s="110">
        <f>(J309/$B309)*100</f>
        <v>8.7999999999999989</v>
      </c>
      <c r="K308" s="110">
        <f>(K309/$B309)*100</f>
        <v>8.7999999999999989</v>
      </c>
      <c r="L308" s="110">
        <f t="shared" si="104"/>
        <v>0.1</v>
      </c>
      <c r="M308" s="110">
        <f t="shared" si="104"/>
        <v>3</v>
      </c>
      <c r="N308" s="110">
        <f t="shared" si="104"/>
        <v>7.9999999999999988E-2</v>
      </c>
      <c r="O308" s="110">
        <f t="shared" si="104"/>
        <v>1.9999999999999997E-2</v>
      </c>
      <c r="P308" s="110">
        <f t="shared" si="104"/>
        <v>0.2</v>
      </c>
      <c r="Q308" s="110">
        <f t="shared" si="104"/>
        <v>39</v>
      </c>
      <c r="R308" s="110">
        <f t="shared" si="104"/>
        <v>0</v>
      </c>
      <c r="S308" s="110">
        <f t="shared" si="104"/>
        <v>18</v>
      </c>
      <c r="T308" s="110">
        <f t="shared" si="104"/>
        <v>10</v>
      </c>
      <c r="U308" s="110">
        <f t="shared" si="104"/>
        <v>2.5000000000000001E-2</v>
      </c>
      <c r="V308" s="110">
        <f t="shared" si="104"/>
        <v>150</v>
      </c>
      <c r="W308" s="110">
        <f t="shared" si="104"/>
        <v>10</v>
      </c>
      <c r="X308" s="110">
        <f t="shared" si="104"/>
        <v>8</v>
      </c>
      <c r="Y308" s="110">
        <f t="shared" si="104"/>
        <v>13</v>
      </c>
      <c r="Z308" s="110">
        <f t="shared" si="104"/>
        <v>0.2</v>
      </c>
      <c r="AA308" s="110">
        <f t="shared" si="104"/>
        <v>0</v>
      </c>
      <c r="AB308" s="110">
        <f t="shared" si="104"/>
        <v>1</v>
      </c>
    </row>
    <row r="309" spans="1:28" x14ac:dyDescent="0.25">
      <c r="B309" s="120">
        <v>150</v>
      </c>
      <c r="C309" s="96">
        <v>1</v>
      </c>
      <c r="D309" s="94">
        <v>80</v>
      </c>
      <c r="E309" s="137">
        <v>54</v>
      </c>
      <c r="F309" s="137">
        <v>0.75</v>
      </c>
      <c r="G309" s="137">
        <v>0.15</v>
      </c>
      <c r="H309" s="137">
        <v>0</v>
      </c>
      <c r="I309" s="137">
        <v>13.2</v>
      </c>
      <c r="J309" s="137">
        <v>13.2</v>
      </c>
      <c r="K309" s="137">
        <v>13.2</v>
      </c>
      <c r="L309" s="137">
        <v>0.15</v>
      </c>
      <c r="M309" s="137">
        <v>4.5</v>
      </c>
      <c r="N309" s="137">
        <v>0.12</v>
      </c>
      <c r="O309" s="137">
        <v>0.03</v>
      </c>
      <c r="P309" s="137">
        <v>0.3</v>
      </c>
      <c r="Q309" s="137">
        <v>58.5</v>
      </c>
      <c r="R309" s="137">
        <v>0</v>
      </c>
      <c r="S309" s="137">
        <v>27</v>
      </c>
      <c r="T309" s="137">
        <v>15</v>
      </c>
      <c r="U309" s="137">
        <f>(T309/1000)*2.5</f>
        <v>3.7499999999999999E-2</v>
      </c>
      <c r="V309" s="137">
        <v>225</v>
      </c>
      <c r="W309" s="137">
        <v>15</v>
      </c>
      <c r="X309" s="137">
        <v>12</v>
      </c>
      <c r="Y309" s="137">
        <v>19.5</v>
      </c>
      <c r="Z309" s="137">
        <v>0.3</v>
      </c>
      <c r="AA309" s="137">
        <v>0</v>
      </c>
      <c r="AB309" s="137">
        <v>1.5</v>
      </c>
    </row>
    <row r="310" spans="1:28" x14ac:dyDescent="0.25">
      <c r="B310" s="104" t="s">
        <v>196</v>
      </c>
      <c r="C310" s="110"/>
      <c r="D310" s="110"/>
      <c r="E310" s="110">
        <f>(E311/$B311)*100</f>
        <v>254.99999999999997</v>
      </c>
      <c r="F310" s="110">
        <f t="shared" ref="F310:AB310" si="105">(F311/$B311)*100</f>
        <v>11.200000000000001</v>
      </c>
      <c r="G310" s="110">
        <f t="shared" si="105"/>
        <v>2.9</v>
      </c>
      <c r="H310" s="110">
        <f t="shared" si="105"/>
        <v>0.53749999999999998</v>
      </c>
      <c r="I310" s="110">
        <f t="shared" si="105"/>
        <v>49.2</v>
      </c>
      <c r="J310" s="110">
        <f>(J311/$B311)*100</f>
        <v>3.2</v>
      </c>
      <c r="K310" s="110">
        <f>(K311/$B311)*100</f>
        <v>0</v>
      </c>
      <c r="L310" s="110">
        <f t="shared" si="105"/>
        <v>5.8999999999999995</v>
      </c>
      <c r="M310" s="110">
        <f t="shared" si="105"/>
        <v>0</v>
      </c>
      <c r="N310" s="110">
        <f t="shared" si="105"/>
        <v>0.25</v>
      </c>
      <c r="O310" s="110">
        <f t="shared" si="105"/>
        <v>6.25E-2</v>
      </c>
      <c r="P310" s="110">
        <f t="shared" si="105"/>
        <v>4.5</v>
      </c>
      <c r="Q310" s="110">
        <f t="shared" si="105"/>
        <v>0</v>
      </c>
      <c r="R310" s="110">
        <f t="shared" si="105"/>
        <v>0.70000000000000007</v>
      </c>
      <c r="S310" s="110">
        <f t="shared" si="105"/>
        <v>46</v>
      </c>
      <c r="T310" s="110">
        <f t="shared" si="105"/>
        <v>520</v>
      </c>
      <c r="U310" s="110">
        <f t="shared" si="105"/>
        <v>1.3</v>
      </c>
      <c r="V310" s="110">
        <f t="shared" si="105"/>
        <v>296</v>
      </c>
      <c r="W310" s="110">
        <f t="shared" si="105"/>
        <v>124</v>
      </c>
      <c r="X310" s="110">
        <f t="shared" si="105"/>
        <v>77</v>
      </c>
      <c r="Y310" s="110">
        <f t="shared" si="105"/>
        <v>237</v>
      </c>
      <c r="Z310" s="110">
        <f t="shared" si="105"/>
        <v>2.8125</v>
      </c>
      <c r="AA310" s="110">
        <f t="shared" si="105"/>
        <v>1.9</v>
      </c>
      <c r="AB310" s="110">
        <f t="shared" si="105"/>
        <v>11.000000000000002</v>
      </c>
    </row>
    <row r="311" spans="1:28" x14ac:dyDescent="0.25">
      <c r="B311" s="120">
        <v>80</v>
      </c>
      <c r="C311" s="120"/>
      <c r="D311" s="120"/>
      <c r="E311" s="138">
        <v>204</v>
      </c>
      <c r="F311" s="138">
        <v>8.9600000000000009</v>
      </c>
      <c r="G311" s="138">
        <v>2.3199999999999998</v>
      </c>
      <c r="H311" s="138">
        <v>0.43</v>
      </c>
      <c r="I311" s="138">
        <v>39.36</v>
      </c>
      <c r="J311" s="138">
        <v>2.56</v>
      </c>
      <c r="K311" s="138">
        <v>0</v>
      </c>
      <c r="L311" s="138">
        <v>4.72</v>
      </c>
      <c r="M311" s="138">
        <v>0</v>
      </c>
      <c r="N311" s="138">
        <v>0.2</v>
      </c>
      <c r="O311" s="138">
        <v>0.05</v>
      </c>
      <c r="P311" s="138">
        <v>3.6</v>
      </c>
      <c r="Q311" s="138">
        <v>0</v>
      </c>
      <c r="R311" s="138">
        <v>0.56000000000000005</v>
      </c>
      <c r="S311" s="138">
        <v>36.799999999999997</v>
      </c>
      <c r="T311" s="138">
        <v>416</v>
      </c>
      <c r="U311" s="138">
        <f>(T311/1000)*2.5</f>
        <v>1.04</v>
      </c>
      <c r="V311" s="138">
        <v>236.8</v>
      </c>
      <c r="W311" s="138">
        <v>99.2</v>
      </c>
      <c r="X311" s="138">
        <v>61.6</v>
      </c>
      <c r="Y311" s="138">
        <v>189.6</v>
      </c>
      <c r="Z311" s="138">
        <v>2.25</v>
      </c>
      <c r="AA311" s="138">
        <v>1.52</v>
      </c>
      <c r="AB311" s="138">
        <v>8.8000000000000007</v>
      </c>
    </row>
    <row r="312" spans="1:28" s="102" customFormat="1" x14ac:dyDescent="0.25">
      <c r="B312" s="104" t="s">
        <v>157</v>
      </c>
      <c r="C312" s="110"/>
      <c r="D312" s="110"/>
      <c r="E312" s="110">
        <f>(E313/$B313)*100</f>
        <v>123</v>
      </c>
      <c r="F312" s="110">
        <f t="shared" ref="F312:AB312" si="106">(F313/$B313)*100</f>
        <v>0.5</v>
      </c>
      <c r="G312" s="110">
        <f t="shared" si="106"/>
        <v>0.1</v>
      </c>
      <c r="H312" s="110">
        <f t="shared" si="106"/>
        <v>0</v>
      </c>
      <c r="I312" s="110">
        <f t="shared" si="106"/>
        <v>31.900000000000002</v>
      </c>
      <c r="J312" s="110">
        <f>(J313/$B313)*100</f>
        <v>31.900000000000002</v>
      </c>
      <c r="K312" s="110">
        <f>(K313/$B313)*100</f>
        <v>29.500000000000004</v>
      </c>
      <c r="L312" s="110">
        <f t="shared" si="106"/>
        <v>0.8</v>
      </c>
      <c r="M312" s="110">
        <f t="shared" si="106"/>
        <v>0</v>
      </c>
      <c r="N312" s="110">
        <f t="shared" si="106"/>
        <v>0</v>
      </c>
      <c r="O312" s="110">
        <f t="shared" si="106"/>
        <v>0</v>
      </c>
      <c r="P312" s="110">
        <f t="shared" si="106"/>
        <v>0</v>
      </c>
      <c r="Q312" s="110">
        <f t="shared" si="106"/>
        <v>26</v>
      </c>
      <c r="R312" s="110">
        <f t="shared" si="106"/>
        <v>0</v>
      </c>
      <c r="S312" s="110">
        <f t="shared" si="106"/>
        <v>0</v>
      </c>
      <c r="T312" s="110">
        <f t="shared" si="106"/>
        <v>20</v>
      </c>
      <c r="U312" s="110">
        <f t="shared" si="106"/>
        <v>0.05</v>
      </c>
      <c r="V312" s="110">
        <f t="shared" si="106"/>
        <v>120</v>
      </c>
      <c r="W312" s="110">
        <f t="shared" si="106"/>
        <v>19</v>
      </c>
      <c r="X312" s="110">
        <f t="shared" si="106"/>
        <v>6.9999999999999991</v>
      </c>
      <c r="Y312" s="110">
        <f t="shared" si="106"/>
        <v>15</v>
      </c>
      <c r="Z312" s="110">
        <f t="shared" si="106"/>
        <v>0.4</v>
      </c>
      <c r="AA312" s="110">
        <f t="shared" si="106"/>
        <v>0</v>
      </c>
      <c r="AB312" s="110">
        <f t="shared" si="106"/>
        <v>0</v>
      </c>
    </row>
    <row r="313" spans="1:28" x14ac:dyDescent="0.25">
      <c r="B313" s="120">
        <v>20</v>
      </c>
      <c r="C313" s="120"/>
      <c r="D313" s="120"/>
      <c r="E313" s="138">
        <v>24.6</v>
      </c>
      <c r="F313" s="138">
        <v>0.1</v>
      </c>
      <c r="G313" s="138">
        <v>0.02</v>
      </c>
      <c r="H313" s="138">
        <v>0</v>
      </c>
      <c r="I313" s="138">
        <v>6.38</v>
      </c>
      <c r="J313" s="138">
        <v>6.38</v>
      </c>
      <c r="K313" s="138">
        <v>5.9</v>
      </c>
      <c r="L313" s="138">
        <v>0.16</v>
      </c>
      <c r="M313" s="138">
        <v>0</v>
      </c>
      <c r="N313" s="138">
        <v>0</v>
      </c>
      <c r="O313" s="138">
        <v>0</v>
      </c>
      <c r="P313" s="138">
        <v>0</v>
      </c>
      <c r="Q313" s="138">
        <v>5.2</v>
      </c>
      <c r="R313" s="138">
        <v>0</v>
      </c>
      <c r="S313" s="138">
        <v>0</v>
      </c>
      <c r="T313" s="138">
        <v>4</v>
      </c>
      <c r="U313" s="138">
        <f>(T313/1000)*2.5</f>
        <v>0.01</v>
      </c>
      <c r="V313" s="138">
        <v>24</v>
      </c>
      <c r="W313" s="138">
        <v>3.8</v>
      </c>
      <c r="X313" s="138">
        <v>1.4</v>
      </c>
      <c r="Y313" s="138">
        <v>3</v>
      </c>
      <c r="Z313" s="138">
        <v>0.08</v>
      </c>
      <c r="AA313" s="138">
        <v>0</v>
      </c>
      <c r="AB313" s="138">
        <v>0</v>
      </c>
    </row>
    <row r="314" spans="1:28" x14ac:dyDescent="0.25">
      <c r="B314" s="104" t="s">
        <v>158</v>
      </c>
      <c r="C314" s="112"/>
      <c r="D314" s="104"/>
      <c r="E314" s="110">
        <v>0</v>
      </c>
      <c r="F314" s="110">
        <v>0</v>
      </c>
      <c r="G314" s="110">
        <v>0</v>
      </c>
      <c r="H314" s="110">
        <v>0</v>
      </c>
      <c r="I314" s="110">
        <v>0</v>
      </c>
      <c r="J314" s="110">
        <v>0</v>
      </c>
      <c r="K314" s="110">
        <f>(K315/$B315)*100</f>
        <v>0</v>
      </c>
      <c r="L314" s="110">
        <v>0</v>
      </c>
      <c r="M314" s="110">
        <v>0</v>
      </c>
      <c r="N314" s="110">
        <v>0</v>
      </c>
      <c r="O314" s="110">
        <v>0</v>
      </c>
      <c r="P314" s="110">
        <v>0</v>
      </c>
      <c r="Q314" s="110">
        <v>0</v>
      </c>
      <c r="R314" s="110">
        <v>0</v>
      </c>
      <c r="S314" s="110">
        <v>5</v>
      </c>
      <c r="T314" s="110">
        <v>0</v>
      </c>
      <c r="U314" s="110">
        <v>0</v>
      </c>
      <c r="V314" s="110">
        <v>35</v>
      </c>
      <c r="W314" s="110">
        <v>0</v>
      </c>
      <c r="X314" s="110">
        <v>2</v>
      </c>
      <c r="Y314" s="110">
        <v>3</v>
      </c>
      <c r="Z314" s="110">
        <v>0</v>
      </c>
      <c r="AA314" s="110">
        <v>0</v>
      </c>
      <c r="AB314" s="110">
        <v>0</v>
      </c>
    </row>
    <row r="315" spans="1:28" x14ac:dyDescent="0.25">
      <c r="B315" s="94">
        <v>330</v>
      </c>
      <c r="C315" s="96"/>
      <c r="D315" s="94"/>
      <c r="E315" s="122">
        <v>0</v>
      </c>
      <c r="F315" s="122">
        <v>0</v>
      </c>
      <c r="G315" s="122">
        <v>0</v>
      </c>
      <c r="H315" s="122">
        <v>0</v>
      </c>
      <c r="I315" s="122">
        <v>0</v>
      </c>
      <c r="J315" s="122">
        <v>0</v>
      </c>
      <c r="K315" s="122">
        <v>0</v>
      </c>
      <c r="L315" s="122">
        <v>0</v>
      </c>
      <c r="M315" s="122">
        <v>0</v>
      </c>
      <c r="N315" s="122">
        <v>0</v>
      </c>
      <c r="O315" s="122">
        <v>0</v>
      </c>
      <c r="P315" s="122">
        <v>0</v>
      </c>
      <c r="Q315" s="122">
        <v>0</v>
      </c>
      <c r="R315" s="122">
        <v>0</v>
      </c>
      <c r="S315" s="122">
        <v>16.5</v>
      </c>
      <c r="T315" s="122">
        <v>0</v>
      </c>
      <c r="U315" s="122">
        <v>0</v>
      </c>
      <c r="V315" s="122">
        <v>115.5</v>
      </c>
      <c r="W315" s="122">
        <v>0</v>
      </c>
      <c r="X315" s="122">
        <v>6.6</v>
      </c>
      <c r="Y315" s="122">
        <v>9.9</v>
      </c>
      <c r="Z315" s="122">
        <v>0</v>
      </c>
      <c r="AA315" s="122">
        <v>0</v>
      </c>
      <c r="AB315" s="122">
        <v>0</v>
      </c>
    </row>
    <row r="316" spans="1:28" x14ac:dyDescent="0.25">
      <c r="B316" s="104" t="s">
        <v>159</v>
      </c>
      <c r="C316" s="112"/>
      <c r="D316" s="104"/>
      <c r="E316" s="110">
        <v>100</v>
      </c>
      <c r="F316" s="110">
        <v>14.6</v>
      </c>
      <c r="G316" s="110">
        <v>0</v>
      </c>
      <c r="H316" s="110">
        <v>0</v>
      </c>
      <c r="I316" s="110">
        <v>11</v>
      </c>
      <c r="J316" s="110">
        <v>0</v>
      </c>
      <c r="K316" s="110">
        <f>(K317/$B317)*100</f>
        <v>0</v>
      </c>
      <c r="L316" s="110">
        <v>0</v>
      </c>
      <c r="M316" s="110">
        <v>0</v>
      </c>
      <c r="N316" s="110">
        <v>0.04</v>
      </c>
      <c r="O316" s="110">
        <v>0.21</v>
      </c>
      <c r="P316" s="110">
        <v>24.8</v>
      </c>
      <c r="Q316" s="110">
        <v>0</v>
      </c>
      <c r="R316" s="110">
        <v>0</v>
      </c>
      <c r="S316" s="110">
        <v>11</v>
      </c>
      <c r="T316" s="110">
        <v>81</v>
      </c>
      <c r="U316" s="110">
        <v>0.20250000000000001</v>
      </c>
      <c r="V316" s="110">
        <v>3780</v>
      </c>
      <c r="W316" s="110">
        <v>140</v>
      </c>
      <c r="X316" s="110">
        <v>330</v>
      </c>
      <c r="Y316" s="110">
        <v>310</v>
      </c>
      <c r="Z316" s="110">
        <v>4.5999999999999996</v>
      </c>
      <c r="AA316" s="110">
        <v>1.1000000000000001</v>
      </c>
      <c r="AB316" s="110">
        <v>9</v>
      </c>
    </row>
    <row r="317" spans="1:28" x14ac:dyDescent="0.25">
      <c r="B317" s="94">
        <v>6</v>
      </c>
      <c r="C317" s="96"/>
      <c r="D317" s="94"/>
      <c r="E317" s="122">
        <v>6</v>
      </c>
      <c r="F317" s="122">
        <v>0.87599999999999989</v>
      </c>
      <c r="G317" s="122">
        <v>0</v>
      </c>
      <c r="H317" s="122">
        <v>0</v>
      </c>
      <c r="I317" s="122">
        <v>0.66</v>
      </c>
      <c r="J317" s="122">
        <v>0</v>
      </c>
      <c r="K317" s="122">
        <v>0</v>
      </c>
      <c r="L317" s="122">
        <v>0</v>
      </c>
      <c r="M317" s="122">
        <v>0</v>
      </c>
      <c r="N317" s="122">
        <v>2.3999999999999998E-3</v>
      </c>
      <c r="O317" s="122">
        <v>1.26E-2</v>
      </c>
      <c r="P317" s="122">
        <v>1.4880000000000002</v>
      </c>
      <c r="Q317" s="122">
        <v>0</v>
      </c>
      <c r="R317" s="122">
        <v>0</v>
      </c>
      <c r="S317" s="122">
        <v>0.66</v>
      </c>
      <c r="T317" s="122">
        <v>4.8600000000000003</v>
      </c>
      <c r="U317" s="122">
        <v>1.2150000000000001E-2</v>
      </c>
      <c r="V317" s="122">
        <v>226.8</v>
      </c>
      <c r="W317" s="122">
        <v>8.4</v>
      </c>
      <c r="X317" s="122">
        <v>19.8</v>
      </c>
      <c r="Y317" s="122">
        <v>18.600000000000001</v>
      </c>
      <c r="Z317" s="122">
        <v>0.27599999999999997</v>
      </c>
      <c r="AA317" s="122">
        <v>6.6000000000000003E-2</v>
      </c>
      <c r="AB317" s="122">
        <v>0.54</v>
      </c>
    </row>
    <row r="318" spans="1:28" x14ac:dyDescent="0.25">
      <c r="B318" s="104" t="s">
        <v>160</v>
      </c>
      <c r="C318" s="112"/>
      <c r="D318" s="104"/>
      <c r="E318" s="110">
        <v>45</v>
      </c>
      <c r="F318" s="110">
        <v>3.4</v>
      </c>
      <c r="G318" s="110">
        <v>1.6</v>
      </c>
      <c r="H318" s="110">
        <v>1.01</v>
      </c>
      <c r="I318" s="110">
        <v>4.5999999999999996</v>
      </c>
      <c r="J318" s="110">
        <v>4.7200000000000006</v>
      </c>
      <c r="K318" s="110">
        <f>(K319/$B319)*100</f>
        <v>0</v>
      </c>
      <c r="L318" s="110">
        <v>0</v>
      </c>
      <c r="M318" s="110">
        <v>23</v>
      </c>
      <c r="N318" s="110">
        <v>0.03</v>
      </c>
      <c r="O318" s="110">
        <v>0.25</v>
      </c>
      <c r="P318" s="110">
        <v>0.1</v>
      </c>
      <c r="Q318" s="110">
        <v>2</v>
      </c>
      <c r="R318" s="110">
        <v>0.9</v>
      </c>
      <c r="S318" s="110">
        <v>12</v>
      </c>
      <c r="T318" s="110">
        <v>41</v>
      </c>
      <c r="U318" s="110">
        <v>0.10249999999999999</v>
      </c>
      <c r="V318" s="110">
        <v>157</v>
      </c>
      <c r="W318" s="110">
        <v>120</v>
      </c>
      <c r="X318" s="110">
        <v>10</v>
      </c>
      <c r="Y318" s="110">
        <v>96</v>
      </c>
      <c r="Z318" s="110">
        <v>0</v>
      </c>
      <c r="AA318" s="110">
        <v>0.4</v>
      </c>
      <c r="AB318" s="110">
        <v>1</v>
      </c>
    </row>
    <row r="319" spans="1:28" x14ac:dyDescent="0.25">
      <c r="B319" s="94">
        <v>125</v>
      </c>
      <c r="C319" s="96"/>
      <c r="D319" s="94"/>
      <c r="E319" s="122">
        <v>56.25</v>
      </c>
      <c r="F319" s="122">
        <v>4.25</v>
      </c>
      <c r="G319" s="122">
        <v>2</v>
      </c>
      <c r="H319" s="122">
        <v>1.2625</v>
      </c>
      <c r="I319" s="122">
        <v>5.75</v>
      </c>
      <c r="J319" s="122">
        <v>5.9</v>
      </c>
      <c r="K319" s="122">
        <v>0</v>
      </c>
      <c r="L319" s="122">
        <v>0</v>
      </c>
      <c r="M319" s="122">
        <v>28.75</v>
      </c>
      <c r="N319" s="122">
        <v>3.7499999999999999E-2</v>
      </c>
      <c r="O319" s="122">
        <v>0.3125</v>
      </c>
      <c r="P319" s="122">
        <v>0.125</v>
      </c>
      <c r="Q319" s="122">
        <v>2.5</v>
      </c>
      <c r="R319" s="122">
        <v>1.125</v>
      </c>
      <c r="S319" s="122">
        <v>15</v>
      </c>
      <c r="T319" s="122">
        <v>51.25</v>
      </c>
      <c r="U319" s="122">
        <v>0.12812499999999999</v>
      </c>
      <c r="V319" s="122">
        <v>196.25</v>
      </c>
      <c r="W319" s="122">
        <v>150</v>
      </c>
      <c r="X319" s="122">
        <v>12.5</v>
      </c>
      <c r="Y319" s="122">
        <v>120</v>
      </c>
      <c r="Z319" s="122">
        <v>0</v>
      </c>
      <c r="AA319" s="122">
        <v>0.5</v>
      </c>
      <c r="AB319" s="122">
        <v>1.25</v>
      </c>
    </row>
    <row r="320" spans="1:28" x14ac:dyDescent="0.25">
      <c r="A320" s="113" t="s">
        <v>34</v>
      </c>
      <c r="B320" s="114">
        <f>B307+B309+B311+B315+B317+B319+B313</f>
        <v>791</v>
      </c>
      <c r="C320" s="114">
        <f t="shared" ref="C320:AB320" si="107">C307+C309+C311+C315+C317+C319+C313</f>
        <v>2</v>
      </c>
      <c r="D320" s="114">
        <f t="shared" si="107"/>
        <v>160</v>
      </c>
      <c r="E320" s="114">
        <f t="shared" si="107"/>
        <v>392.85</v>
      </c>
      <c r="F320" s="114">
        <f t="shared" si="107"/>
        <v>15.256</v>
      </c>
      <c r="G320" s="114">
        <f t="shared" si="107"/>
        <v>4.5699999999999994</v>
      </c>
      <c r="H320" s="114">
        <f t="shared" si="107"/>
        <v>1.6924999999999999</v>
      </c>
      <c r="I320" s="114">
        <f t="shared" si="107"/>
        <v>77.669999999999987</v>
      </c>
      <c r="J320" s="114">
        <f t="shared" si="107"/>
        <v>40.36</v>
      </c>
      <c r="K320" s="114">
        <f t="shared" si="107"/>
        <v>19.100000000000001</v>
      </c>
      <c r="L320" s="114">
        <f t="shared" si="107"/>
        <v>5.59</v>
      </c>
      <c r="M320" s="114">
        <f t="shared" si="107"/>
        <v>35.65</v>
      </c>
      <c r="N320" s="114">
        <f t="shared" si="107"/>
        <v>0.39989999999999998</v>
      </c>
      <c r="O320" s="114">
        <f t="shared" si="107"/>
        <v>0.41510000000000002</v>
      </c>
      <c r="P320" s="114">
        <f t="shared" si="107"/>
        <v>5.6730000000000009</v>
      </c>
      <c r="Q320" s="114">
        <f t="shared" si="107"/>
        <v>68.599999999999994</v>
      </c>
      <c r="R320" s="114">
        <f t="shared" si="107"/>
        <v>1.6850000000000001</v>
      </c>
      <c r="S320" s="114">
        <f t="shared" si="107"/>
        <v>97.56</v>
      </c>
      <c r="T320" s="114">
        <f t="shared" si="107"/>
        <v>492.71000000000004</v>
      </c>
      <c r="U320" s="114">
        <f t="shared" si="107"/>
        <v>1.2317750000000003</v>
      </c>
      <c r="V320" s="114">
        <f t="shared" si="107"/>
        <v>1192.3499999999999</v>
      </c>
      <c r="W320" s="114">
        <f t="shared" si="107"/>
        <v>286.8</v>
      </c>
      <c r="X320" s="114">
        <f t="shared" si="107"/>
        <v>119.5</v>
      </c>
      <c r="Y320" s="114">
        <f t="shared" si="107"/>
        <v>375</v>
      </c>
      <c r="Z320" s="114">
        <f t="shared" si="107"/>
        <v>3.1459999999999999</v>
      </c>
      <c r="AA320" s="114">
        <f t="shared" si="107"/>
        <v>2.1660000000000004</v>
      </c>
      <c r="AB320" s="114">
        <f t="shared" si="107"/>
        <v>12.89</v>
      </c>
    </row>
    <row r="321" spans="1:28" x14ac:dyDescent="0.25">
      <c r="B321" s="95"/>
      <c r="C321" s="97"/>
      <c r="D321" s="97"/>
      <c r="E321" s="135"/>
      <c r="F321" s="135"/>
      <c r="G321" s="135"/>
      <c r="H321" s="135"/>
      <c r="I321" s="135"/>
      <c r="J321" s="135"/>
      <c r="K321" s="135"/>
      <c r="L321" s="135"/>
      <c r="M321" s="135"/>
      <c r="N321" s="135"/>
      <c r="O321" s="135"/>
      <c r="P321" s="135"/>
      <c r="Q321" s="135"/>
      <c r="R321" s="135"/>
      <c r="S321" s="135"/>
      <c r="T321" s="135"/>
      <c r="U321" s="135"/>
      <c r="V321" s="135"/>
      <c r="W321" s="135"/>
      <c r="X321" s="135"/>
      <c r="Y321" s="135"/>
      <c r="Z321" s="135"/>
      <c r="AA321" s="135"/>
      <c r="AB321" s="135"/>
    </row>
    <row r="322" spans="1:28" x14ac:dyDescent="0.25">
      <c r="A322" s="115" t="s">
        <v>161</v>
      </c>
      <c r="B322" s="116">
        <f>SUM(B320,B304,B292,B288)</f>
        <v>1916</v>
      </c>
      <c r="C322" s="116">
        <f t="shared" ref="C322:AB322" si="108">SUM(C320,C304,C292,C288)</f>
        <v>6.6</v>
      </c>
      <c r="D322" s="116">
        <f t="shared" si="108"/>
        <v>603</v>
      </c>
      <c r="E322" s="116">
        <f t="shared" si="108"/>
        <v>2075.6000000000004</v>
      </c>
      <c r="F322" s="116">
        <f t="shared" si="108"/>
        <v>76.896000000000001</v>
      </c>
      <c r="G322" s="116">
        <f t="shared" si="108"/>
        <v>83.449999999999989</v>
      </c>
      <c r="H322" s="116">
        <f t="shared" si="108"/>
        <v>25.672499999999999</v>
      </c>
      <c r="I322" s="116">
        <f t="shared" si="108"/>
        <v>271.19</v>
      </c>
      <c r="J322" s="116">
        <f t="shared" si="108"/>
        <v>85.11999999999999</v>
      </c>
      <c r="K322" s="116">
        <f t="shared" si="108"/>
        <v>20.07</v>
      </c>
      <c r="L322" s="116">
        <f t="shared" si="108"/>
        <v>28.04</v>
      </c>
      <c r="M322" s="116">
        <f t="shared" si="108"/>
        <v>1493.6500000000003</v>
      </c>
      <c r="N322" s="116">
        <f t="shared" si="108"/>
        <v>2.6299000000000001</v>
      </c>
      <c r="O322" s="116">
        <f t="shared" si="108"/>
        <v>1.8651000000000002</v>
      </c>
      <c r="P322" s="116">
        <f t="shared" si="108"/>
        <v>27.493000000000002</v>
      </c>
      <c r="Q322" s="116">
        <f t="shared" si="108"/>
        <v>224.54999999999998</v>
      </c>
      <c r="R322" s="116">
        <f t="shared" si="108"/>
        <v>5.1449999999999996</v>
      </c>
      <c r="S322" s="116">
        <f t="shared" si="108"/>
        <v>495.65999999999997</v>
      </c>
      <c r="T322" s="116">
        <f t="shared" si="108"/>
        <v>2779.16</v>
      </c>
      <c r="U322" s="116">
        <f t="shared" si="108"/>
        <v>6.9479000000000006</v>
      </c>
      <c r="V322" s="116">
        <f t="shared" si="108"/>
        <v>4085.05</v>
      </c>
      <c r="W322" s="116">
        <f t="shared" si="108"/>
        <v>957.35000000000014</v>
      </c>
      <c r="X322" s="116">
        <f t="shared" si="108"/>
        <v>423.70000000000005</v>
      </c>
      <c r="Y322" s="116">
        <f t="shared" si="108"/>
        <v>1588.85</v>
      </c>
      <c r="Z322" s="116">
        <f t="shared" si="108"/>
        <v>17.725999999999999</v>
      </c>
      <c r="AA322" s="116">
        <f t="shared" si="108"/>
        <v>10.806000000000001</v>
      </c>
      <c r="AB322" s="116">
        <f t="shared" si="108"/>
        <v>44.440000000000005</v>
      </c>
    </row>
    <row r="323" spans="1:28" x14ac:dyDescent="0.25">
      <c r="E323" s="136"/>
      <c r="F323" s="136"/>
      <c r="G323" s="136"/>
      <c r="H323" s="136"/>
      <c r="I323" s="136"/>
      <c r="J323" s="136"/>
      <c r="K323" s="136"/>
      <c r="L323" s="136"/>
      <c r="M323" s="136"/>
      <c r="N323" s="136"/>
      <c r="O323" s="136"/>
      <c r="P323" s="136"/>
      <c r="Q323" s="136"/>
      <c r="R323" s="136"/>
      <c r="S323" s="136"/>
      <c r="T323" s="136"/>
      <c r="U323" s="136"/>
      <c r="V323" s="136"/>
      <c r="W323" s="136"/>
      <c r="X323" s="136"/>
      <c r="Y323" s="136"/>
      <c r="Z323" s="136"/>
      <c r="AA323" s="136"/>
      <c r="AB323" s="136"/>
    </row>
    <row r="324" spans="1:28" x14ac:dyDescent="0.25">
      <c r="A324" s="126" t="s">
        <v>141</v>
      </c>
      <c r="B324" s="126">
        <f>(B44+B98+B142+B190+B232+B274+B322)/7</f>
        <v>1943.7142857142858</v>
      </c>
      <c r="C324" s="126">
        <f t="shared" ref="C324:D324" si="109">(C44+C98+C142+C190+C232+C274+C322)/7</f>
        <v>6.4482142857142861</v>
      </c>
      <c r="D324" s="126">
        <f t="shared" si="109"/>
        <v>558.57142857142856</v>
      </c>
      <c r="E324" s="126">
        <f>(E44+E98+E142+E190+E232+E274+E322)/7</f>
        <v>2068.5617142857141</v>
      </c>
      <c r="F324" s="126">
        <f t="shared" ref="F324:AB324" si="110">(F44+F98+F142+F190+F232+F274+F322)/7</f>
        <v>85.168714285714273</v>
      </c>
      <c r="G324" s="126">
        <f t="shared" si="110"/>
        <v>75.854428571428571</v>
      </c>
      <c r="H324" s="126">
        <f t="shared" si="110"/>
        <v>22.071071428571429</v>
      </c>
      <c r="I324" s="126">
        <f t="shared" si="110"/>
        <v>279.6451428571429</v>
      </c>
      <c r="J324" s="126"/>
      <c r="K324" s="126">
        <f t="shared" si="110"/>
        <v>29.829428571428569</v>
      </c>
      <c r="L324" s="126">
        <f t="shared" si="110"/>
        <v>27.636428571428571</v>
      </c>
      <c r="M324" s="126">
        <f t="shared" si="110"/>
        <v>1196.2597142857142</v>
      </c>
      <c r="N324" s="126">
        <f t="shared" si="110"/>
        <v>2.3541857142857148</v>
      </c>
      <c r="O324" s="126">
        <f t="shared" si="110"/>
        <v>1.8901326530612244</v>
      </c>
      <c r="P324" s="126">
        <f t="shared" si="110"/>
        <v>30.811285714285713</v>
      </c>
      <c r="Q324" s="126">
        <f t="shared" si="110"/>
        <v>197.96142857142854</v>
      </c>
      <c r="R324" s="126">
        <f t="shared" si="110"/>
        <v>5.6764285714285716</v>
      </c>
      <c r="S324" s="126">
        <f t="shared" si="110"/>
        <v>420.86142857142852</v>
      </c>
      <c r="T324" s="126">
        <f t="shared" si="110"/>
        <v>2480.5535714285716</v>
      </c>
      <c r="U324" s="126">
        <f t="shared" si="110"/>
        <v>6.2299553571428579</v>
      </c>
      <c r="V324" s="126">
        <f t="shared" si="110"/>
        <v>4124.0014285714287</v>
      </c>
      <c r="W324" s="126">
        <f t="shared" si="110"/>
        <v>828.75428571428586</v>
      </c>
      <c r="X324" s="126">
        <f t="shared" si="110"/>
        <v>447.34271428571435</v>
      </c>
      <c r="Y324" s="126">
        <f t="shared" si="110"/>
        <v>1589.4815714285717</v>
      </c>
      <c r="Z324" s="126">
        <f t="shared" si="110"/>
        <v>18.444428571428571</v>
      </c>
      <c r="AA324" s="126">
        <f t="shared" si="110"/>
        <v>9.9742857142857151</v>
      </c>
      <c r="AB324" s="126">
        <f t="shared" si="110"/>
        <v>56.72571428571429</v>
      </c>
    </row>
    <row r="325" spans="1:28" x14ac:dyDescent="0.25">
      <c r="A325" s="67" t="s">
        <v>142</v>
      </c>
      <c r="B325" s="67"/>
      <c r="C325" s="67"/>
      <c r="D325" s="67"/>
      <c r="E325" s="140"/>
      <c r="F325" s="67">
        <v>16</v>
      </c>
      <c r="G325" s="67">
        <f>(G324*9)/E324*100</f>
        <v>33.003117694199119</v>
      </c>
      <c r="H325" s="67">
        <f>(H324*9)/E324*100</f>
        <v>9.6027902617222249</v>
      </c>
      <c r="I325" s="67">
        <f>I324*3.75/E324*100</f>
        <v>50.695576470939244</v>
      </c>
      <c r="J325" s="67"/>
      <c r="K325" s="67">
        <f>K324*3.75/E324*100</f>
        <v>5.4076393452676434</v>
      </c>
      <c r="L325" s="140"/>
      <c r="M325" s="140"/>
      <c r="N325" s="140"/>
      <c r="O325" s="140"/>
      <c r="P325" s="140"/>
      <c r="Q325" s="140"/>
      <c r="R325" s="140"/>
      <c r="S325" s="140"/>
      <c r="T325" s="140"/>
      <c r="U325" s="140"/>
      <c r="V325" s="140"/>
      <c r="W325" s="140"/>
      <c r="X325" s="140"/>
      <c r="Y325" s="140"/>
      <c r="Z325" s="140"/>
      <c r="AA325" s="140"/>
      <c r="AB325" s="140"/>
    </row>
    <row r="326" spans="1:28" x14ac:dyDescent="0.25">
      <c r="A326" s="68"/>
      <c r="B326" s="67"/>
      <c r="C326" s="67"/>
      <c r="D326" s="67"/>
      <c r="E326" s="141"/>
      <c r="F326" s="141"/>
      <c r="G326" s="141"/>
      <c r="H326" s="141"/>
      <c r="I326" s="141"/>
      <c r="J326" s="141"/>
      <c r="K326" s="141"/>
      <c r="L326" s="140"/>
      <c r="M326" s="140"/>
      <c r="N326" s="140"/>
      <c r="O326" s="140"/>
      <c r="P326" s="140"/>
      <c r="Q326" s="140"/>
      <c r="R326" s="140"/>
      <c r="S326" s="140"/>
      <c r="T326" s="140"/>
      <c r="U326" s="140"/>
      <c r="V326" s="140"/>
      <c r="W326" s="140"/>
      <c r="X326" s="140"/>
      <c r="Y326" s="140"/>
      <c r="Z326" s="140"/>
      <c r="AA326" s="140"/>
      <c r="AB326" s="140"/>
    </row>
    <row r="327" spans="1:28" x14ac:dyDescent="0.25">
      <c r="A327" s="126" t="s">
        <v>143</v>
      </c>
      <c r="B327" s="126"/>
      <c r="C327" s="126">
        <v>5</v>
      </c>
      <c r="D327" s="126">
        <v>400</v>
      </c>
      <c r="E327" s="139">
        <v>2000</v>
      </c>
      <c r="F327" s="139">
        <v>15</v>
      </c>
      <c r="G327" s="139">
        <v>35</v>
      </c>
      <c r="H327" s="139">
        <v>11</v>
      </c>
      <c r="I327" s="139">
        <v>50</v>
      </c>
      <c r="J327" s="139"/>
      <c r="K327" s="139">
        <v>5</v>
      </c>
      <c r="L327" s="139">
        <v>18</v>
      </c>
      <c r="M327" s="139">
        <v>600</v>
      </c>
      <c r="N327" s="139">
        <v>1</v>
      </c>
      <c r="O327" s="139">
        <v>1.3</v>
      </c>
      <c r="P327" s="139">
        <v>17</v>
      </c>
      <c r="Q327" s="139">
        <v>40</v>
      </c>
      <c r="R327" s="139">
        <v>1.5</v>
      </c>
      <c r="S327" s="139">
        <v>200</v>
      </c>
      <c r="T327" s="139">
        <v>1600</v>
      </c>
      <c r="U327" s="139">
        <v>5</v>
      </c>
      <c r="V327" s="139">
        <v>3500</v>
      </c>
      <c r="W327" s="139">
        <v>700</v>
      </c>
      <c r="X327" s="139">
        <v>300</v>
      </c>
      <c r="Y327" s="139">
        <v>550</v>
      </c>
      <c r="Z327" s="139">
        <v>14.8</v>
      </c>
      <c r="AA327" s="139">
        <v>9.5</v>
      </c>
      <c r="AB327" s="139">
        <v>75</v>
      </c>
    </row>
    <row r="328" spans="1:28" x14ac:dyDescent="0.25">
      <c r="A328" s="127" t="s">
        <v>144</v>
      </c>
      <c r="B328" s="127"/>
      <c r="C328" s="127">
        <f>C324-C327</f>
        <v>1.4482142857142861</v>
      </c>
      <c r="D328" s="127">
        <f t="shared" ref="D328" si="111">D324-D327</f>
        <v>158.57142857142856</v>
      </c>
      <c r="E328" s="142">
        <f>E324-E327</f>
        <v>68.561714285714061</v>
      </c>
      <c r="F328" s="142">
        <f>F325-F327</f>
        <v>1</v>
      </c>
      <c r="G328" s="142">
        <f>G325-G327</f>
        <v>-1.9968823058008809</v>
      </c>
      <c r="H328" s="142">
        <f t="shared" ref="H328:I328" si="112">H325-H327</f>
        <v>-1.3972097382777751</v>
      </c>
      <c r="I328" s="142">
        <f t="shared" si="112"/>
        <v>0.69557647093924402</v>
      </c>
      <c r="J328" s="142"/>
      <c r="K328" s="142">
        <f>K325-K327</f>
        <v>0.40763934526764345</v>
      </c>
      <c r="L328" s="142">
        <f t="shared" ref="L328:Z328" si="113">L324-L327</f>
        <v>9.6364285714285707</v>
      </c>
      <c r="M328" s="142">
        <f t="shared" si="113"/>
        <v>596.25971428571415</v>
      </c>
      <c r="N328" s="142">
        <f t="shared" si="113"/>
        <v>1.3541857142857148</v>
      </c>
      <c r="O328" s="142">
        <f t="shared" si="113"/>
        <v>0.59013265306122431</v>
      </c>
      <c r="P328" s="142">
        <f t="shared" si="113"/>
        <v>13.811285714285713</v>
      </c>
      <c r="Q328" s="142">
        <f t="shared" si="113"/>
        <v>157.96142857142854</v>
      </c>
      <c r="R328" s="142">
        <f t="shared" si="113"/>
        <v>4.1764285714285716</v>
      </c>
      <c r="S328" s="142">
        <f t="shared" si="113"/>
        <v>220.86142857142852</v>
      </c>
      <c r="T328" s="142">
        <f t="shared" si="113"/>
        <v>880.55357142857156</v>
      </c>
      <c r="U328" s="142">
        <f t="shared" si="113"/>
        <v>1.2299553571428579</v>
      </c>
      <c r="V328" s="142">
        <f t="shared" si="113"/>
        <v>624.00142857142873</v>
      </c>
      <c r="W328" s="142">
        <f t="shared" si="113"/>
        <v>128.75428571428586</v>
      </c>
      <c r="X328" s="142">
        <f t="shared" si="113"/>
        <v>147.34271428571435</v>
      </c>
      <c r="Y328" s="142">
        <f t="shared" si="113"/>
        <v>1039.4815714285717</v>
      </c>
      <c r="Z328" s="142">
        <f t="shared" si="113"/>
        <v>3.6444285714285698</v>
      </c>
      <c r="AA328" s="142">
        <f>AA324-AA327</f>
        <v>0.47428571428571509</v>
      </c>
      <c r="AB328" s="142">
        <f>AB324-AB327</f>
        <v>-18.27428571428571</v>
      </c>
    </row>
    <row r="329" spans="1:28" x14ac:dyDescent="0.25">
      <c r="A329" s="9"/>
      <c r="B329" s="10"/>
      <c r="C329" s="10"/>
      <c r="D329" s="74"/>
      <c r="E329" s="75"/>
      <c r="F329" s="75"/>
      <c r="G329" s="19"/>
      <c r="H329" s="75"/>
      <c r="I329" s="75"/>
      <c r="J329" s="75"/>
      <c r="K329" s="76"/>
      <c r="L329" s="77"/>
      <c r="M329" s="20"/>
      <c r="N329" s="20"/>
      <c r="O329" s="77"/>
      <c r="P329" s="76"/>
      <c r="Q329" s="76"/>
      <c r="R329" s="77"/>
      <c r="S329" s="77"/>
      <c r="T329" s="77"/>
      <c r="U329" s="77"/>
      <c r="V329" s="77"/>
      <c r="W329" s="77"/>
      <c r="X329" s="77"/>
      <c r="Y329" s="76"/>
      <c r="Z329" s="10"/>
      <c r="AA329" s="77"/>
    </row>
  </sheetData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etadata xmlns="http://www.objective.com/ecm/document/metadata/53D26341A57B383EE0540010E0463CCA" version="1.0.0">
  <systemFields>
    <field name="Objective-Id">
      <value order="0">A14384246</value>
    </field>
    <field name="Objective-Title">
      <value order="0">FSS Resources - Eatwell Everyday - Nutritional Analyses - Both Weeks - Standard Format</value>
    </field>
    <field name="Objective-Description">
      <value order="0"/>
    </field>
    <field name="Objective-CreationStamp">
      <value order="0">2016-05-26T12:47:46Z</value>
    </field>
    <field name="Objective-IsApproved">
      <value order="0">false</value>
    </field>
    <field name="Objective-IsPublished">
      <value order="0">false</value>
    </field>
    <field name="Objective-DatePublished">
      <value order="0"/>
    </field>
    <field name="Objective-ModificationStamp">
      <value order="0">2018-04-25T08:25:07Z</value>
    </field>
    <field name="Objective-Owner">
      <value order="0">McDonald, Alana A (U420141)</value>
    </field>
    <field name="Objective-Path">
      <value order="0">Objective Global Folder:Food Standards Scotland File Plan:Health, Nutrition and Care:Food and Drink:Diet and Nutrition:Research and Analysis: Diet and Nutrition (Food Standards Scotland):Nutrition and Dietary Resources: 2015-2020</value>
    </field>
    <field name="Objective-Parent">
      <value order="0">Nutrition and Dietary Resources: 2015-2020</value>
    </field>
    <field name="Objective-State">
      <value order="0">Being Edited</value>
    </field>
    <field name="Objective-VersionId">
      <value order="0">vA29250503</value>
    </field>
    <field name="Objective-Version">
      <value order="0">0.29</value>
    </field>
    <field name="Objective-VersionNumber">
      <value order="0">29</value>
    </field>
    <field name="Objective-VersionComment">
      <value order="0"/>
    </field>
    <field name="Objective-FileNumber">
      <value order="0">qA477336</value>
    </field>
    <field name="Objective-Classification">
      <value order="0">OFFICIAL</value>
    </field>
    <field name="Objective-Caveats">
      <value order="0">Caveat for access to Food Standards Scotland</value>
    </field>
  </systemFields>
  <catalogues>
    <catalogue name="Document Type Catalogue" type="type" ori="id:cA35">
      <field name="Objective-Connect Creator">
        <value order="0"/>
      </field>
      <field name="Objective-Date Received">
        <value order="0"/>
      </field>
      <field name="Objective-Date of Original">
        <value order="0"/>
      </field>
      <field name="Objective-SG Web Publication - Category">
        <value order="0"/>
      </field>
      <field name="Objective-SG Web Publication - Category 2 Classification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53D26341A57B383EE0540010E0463CC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 1</vt:lpstr>
      <vt:lpstr>Week 2</vt:lpstr>
    </vt:vector>
  </TitlesOfParts>
  <Company>Scottish Government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Alana McDonald</dc:creator>
  <cp:lastModifiedBy>Alana McDonald</cp:lastModifiedBy>
  <dcterms:created xsi:type="dcterms:W3CDTF">2016-05-26T08:40:53Z</dcterms:created>
  <dcterms:modified xsi:type="dcterms:W3CDTF">2018-04-25T08:46:00Z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A14384246</vt:lpwstr>
  </property>
  <property fmtid="{D5CDD505-2E9C-101B-9397-08002B2CF9AE}" pid="4" name="Objective-Title">
    <vt:lpwstr>FSS Resources - Eatwell Everyday - Nutritional Analyses - Both Weeks - Standard Format</vt:lpwstr>
  </property>
  <property fmtid="{D5CDD505-2E9C-101B-9397-08002B2CF9AE}" pid="5" name="Objective-Comment">
    <vt:lpwstr>
    </vt:lpwstr>
  </property>
  <property fmtid="{D5CDD505-2E9C-101B-9397-08002B2CF9AE}" pid="6" name="Objective-CreationStamp">
    <vt:filetime>2016-05-26T12:47:56Z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false</vt:bool>
  </property>
  <property fmtid="{D5CDD505-2E9C-101B-9397-08002B2CF9AE}" pid="9" name="Objective-DatePublished">
    <vt:lpwstr>
    </vt:lpwstr>
  </property>
  <property fmtid="{D5CDD505-2E9C-101B-9397-08002B2CF9AE}" pid="10" name="Objective-ModificationStamp">
    <vt:filetime>2018-04-25T08:25:07Z</vt:filetime>
  </property>
  <property fmtid="{D5CDD505-2E9C-101B-9397-08002B2CF9AE}" pid="11" name="Objective-Owner">
    <vt:lpwstr>McDonald, Alana A (U420141)</vt:lpwstr>
  </property>
  <property fmtid="{D5CDD505-2E9C-101B-9397-08002B2CF9AE}" pid="12" name="Objective-Path">
    <vt:lpwstr>Objective Global Folder:Food Standards Scotland File Plan:Health, Nutrition and Care:Food and Drink:Diet and Nutrition:Research and Analysis: Diet and Nutrition (Food Standards Scotland):Nutrition and Dietary Resources: 2015-2020:</vt:lpwstr>
  </property>
  <property fmtid="{D5CDD505-2E9C-101B-9397-08002B2CF9AE}" pid="13" name="Objective-Parent">
    <vt:lpwstr>Nutrition and Dietary Resources: 2015-2020</vt:lpwstr>
  </property>
  <property fmtid="{D5CDD505-2E9C-101B-9397-08002B2CF9AE}" pid="14" name="Objective-State">
    <vt:lpwstr>Being Edited</vt:lpwstr>
  </property>
  <property fmtid="{D5CDD505-2E9C-101B-9397-08002B2CF9AE}" pid="15" name="Objective-Version">
    <vt:lpwstr>0.29</vt:lpwstr>
  </property>
  <property fmtid="{D5CDD505-2E9C-101B-9397-08002B2CF9AE}" pid="16" name="Objective-VersionNumber">
    <vt:r8>29</vt:r8>
  </property>
  <property fmtid="{D5CDD505-2E9C-101B-9397-08002B2CF9AE}" pid="17" name="Objective-VersionComment">
    <vt:lpwstr>
    </vt:lpwstr>
  </property>
  <property fmtid="{D5CDD505-2E9C-101B-9397-08002B2CF9AE}" pid="18" name="Objective-FileNumber">
    <vt:lpwstr>PROJ/10037</vt:lpwstr>
  </property>
  <property fmtid="{D5CDD505-2E9C-101B-9397-08002B2CF9AE}" pid="19" name="Objective-Classification">
    <vt:lpwstr>[Inherited - OFFICIAL]</vt:lpwstr>
  </property>
  <property fmtid="{D5CDD505-2E9C-101B-9397-08002B2CF9AE}" pid="20" name="Objective-Caveats">
    <vt:lpwstr>Special groups: Caveat for access to Food Standards Scotland; </vt:lpwstr>
  </property>
  <property fmtid="{D5CDD505-2E9C-101B-9397-08002B2CF9AE}" pid="21" name="Objective-Date of Original [system]">
    <vt:lpwstr>
    </vt:lpwstr>
  </property>
  <property fmtid="{D5CDD505-2E9C-101B-9397-08002B2CF9AE}" pid="22" name="Objective-Date Received [system]">
    <vt:lpwstr>
    </vt:lpwstr>
  </property>
  <property fmtid="{D5CDD505-2E9C-101B-9397-08002B2CF9AE}" pid="23" name="Objective-SG Web Publication - Category [system]">
    <vt:lpwstr>
    </vt:lpwstr>
  </property>
  <property fmtid="{D5CDD505-2E9C-101B-9397-08002B2CF9AE}" pid="24" name="Objective-SG Web Publication - Category 2 Classification [system]">
    <vt:lpwstr>
    </vt:lpwstr>
  </property>
  <property fmtid="{D5CDD505-2E9C-101B-9397-08002B2CF9AE}" pid="25" name="Objective-Description">
    <vt:lpwstr>
    </vt:lpwstr>
  </property>
  <property fmtid="{D5CDD505-2E9C-101B-9397-08002B2CF9AE}" pid="26" name="Objective-VersionId">
    <vt:lpwstr>vA29250503</vt:lpwstr>
  </property>
  <property fmtid="{D5CDD505-2E9C-101B-9397-08002B2CF9AE}" pid="27" name="Objective-Connect Creator">
    <vt:lpwstr>
    </vt:lpwstr>
  </property>
  <property fmtid="{D5CDD505-2E9C-101B-9397-08002B2CF9AE}" pid="28" name="Objective-Date Received">
    <vt:lpwstr>
    </vt:lpwstr>
  </property>
  <property fmtid="{D5CDD505-2E9C-101B-9397-08002B2CF9AE}" pid="29" name="Objective-Date of Original">
    <vt:lpwstr>
    </vt:lpwstr>
  </property>
  <property fmtid="{D5CDD505-2E9C-101B-9397-08002B2CF9AE}" pid="30" name="Objective-SG Web Publication - Category">
    <vt:lpwstr>
    </vt:lpwstr>
  </property>
  <property fmtid="{D5CDD505-2E9C-101B-9397-08002B2CF9AE}" pid="31" name="Objective-SG Web Publication - Category 2 Classification">
    <vt:lpwstr>
    </vt:lpwstr>
  </property>
  <property fmtid="{D5CDD505-2E9C-101B-9397-08002B2CF9AE}" pid="32" name="Objective-Connect Creator [system]">
    <vt:lpwstr>
    </vt:lpwstr>
  </property>
</Properties>
</file>